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Ships" sheetId="2" state="visible" r:id="rId2"/>
    <sheet name="Fuel" sheetId="3" state="visible" r:id="rId3"/>
    <sheet name="Prices" sheetId="4" state="visible" r:id="rId4"/>
    <sheet name="Result" sheetId="5" state="visible" r:id="rId5"/>
    <sheet name="Fleet version preview" sheetId="6" state="visible" r:id="rId6"/>
    <sheet name="Calc" sheetId="7" state="visible" r:id="rId7"/>
    <sheet name="Constants" sheetId="8" state="visible" r:id="rId8"/>
    <sheet name="Changelog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yyyy-mm-dd hh:mm"/>
    <numFmt numFmtId="167" formatCode="€#,##0.00"/>
    <numFmt numFmtId="168" formatCode="€#,##0"/>
  </numFmts>
  <fonts count="9">
    <font>
      <name val="Calibri"/>
      <family val="2"/>
      <color theme="1"/>
      <sz val="11"/>
      <scheme val="minor"/>
    </font>
    <font>
      <b val="1"/>
      <color rgb="001F3A5F"/>
      <sz val="16"/>
    </font>
    <font>
      <b val="1"/>
      <color rgb="00555555"/>
    </font>
    <font>
      <b val="1"/>
    </font>
    <font>
      <b val="1"/>
      <color rgb="001F3A5F"/>
      <sz val="14"/>
    </font>
    <font>
      <color rgb="00555555"/>
      <sz val="9"/>
    </font>
    <font>
      <b val="1"/>
      <color rgb="009C0006"/>
    </font>
    <font>
      <b val="1"/>
      <color rgb="00FFFFFF"/>
    </font>
    <font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FDE2E1"/>
      </patternFill>
    </fill>
    <fill>
      <patternFill patternType="solid">
        <fgColor rgb="001F3A5F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164" fontId="0" fillId="0" borderId="0" applyAlignment="1" pivotButton="0" quotePrefix="0" xfId="0">
      <alignment horizontal="left" vertical="top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2" borderId="0" pivotButton="0" quotePrefix="0" xfId="0"/>
    <xf numFmtId="0" fontId="5" fillId="0" borderId="0" pivotButton="0" quotePrefix="0" xfId="0"/>
    <xf numFmtId="0" fontId="3" fillId="0" borderId="0" pivotButton="0" quotePrefix="0" xfId="0"/>
    <xf numFmtId="164" fontId="3" fillId="0" borderId="0" applyAlignment="1" pivotButton="0" quotePrefix="0" xfId="0">
      <alignment horizontal="left"/>
    </xf>
    <xf numFmtId="0" fontId="7" fillId="3" borderId="0" applyAlignment="1" pivotButton="0" quotePrefix="0" xfId="0">
      <alignment vertical="center" wrapText="1"/>
    </xf>
    <xf numFmtId="0" fontId="0" fillId="4" borderId="0" applyProtection="1" pivotButton="0" quotePrefix="0" xfId="0">
      <protection locked="0" hidden="0"/>
    </xf>
    <xf numFmtId="3" fontId="0" fillId="4" borderId="0" applyProtection="1" pivotButton="0" quotePrefix="0" xfId="0">
      <protection locked="0" hidden="0"/>
    </xf>
    <xf numFmtId="165" fontId="0" fillId="4" borderId="0" applyProtection="1" pivotButton="0" quotePrefix="0" xfId="0">
      <protection locked="0" hidden="0"/>
    </xf>
    <xf numFmtId="166" fontId="0" fillId="4" borderId="0" applyProtection="1" pivotButton="0" quotePrefix="0" xfId="0">
      <protection locked="0" hidden="0"/>
    </xf>
    <xf numFmtId="167" fontId="0" fillId="4" borderId="0" applyProtection="1" pivotButton="0" quotePrefix="0" xfId="0">
      <protection locked="0" hidden="0"/>
    </xf>
    <xf numFmtId="1" fontId="0" fillId="0" borderId="0" pivotButton="0" quotePrefix="0" xfId="0"/>
    <xf numFmtId="4" fontId="0" fillId="0" borderId="0" pivotButton="0" quotePrefix="0" xfId="0"/>
    <xf numFmtId="167" fontId="0" fillId="0" borderId="0" pivotButton="0" quotePrefix="0" xfId="0"/>
    <xf numFmtId="168" fontId="3" fillId="0" borderId="0" pivotButton="0" quotePrefix="0" xfId="0"/>
    <xf numFmtId="0" fontId="8" fillId="0" borderId="0" pivotButton="0" quotePrefix="0" xfId="0"/>
    <xf numFmtId="0" fontId="6" fillId="0" borderId="0" pivotButton="0" quotePrefix="0" xfId="0"/>
    <xf numFmtId="168" fontId="0" fillId="0" borderId="0" pivotButton="0" quotePrefix="0" xfId="0"/>
    <xf numFmtId="0" fontId="3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EU ETS cost per ship, selected year (€)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spPr>
            <a:ln>
              <a:prstDash val="solid"/>
            </a:ln>
          </spPr>
          <cat>
            <numRef>
              <f>'Fleet version preview'!$A$16:$A$18</f>
            </numRef>
          </cat>
          <val>
            <numRef>
              <f>'Fleet version preview'!$B$16:$B$18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VesselVector</author>
  </authors>
  <commentList>
    <comment ref="B4" authorId="0" shapeId="0">
      <text>
        <t>Unique name; the Fuel sheet refers to ships by this name.</t>
      </text>
    </comment>
    <comment ref="C4" authorId="0" shapeId="0">
      <text>
        <t>7 digits. Not used in the calculation.</t>
      </text>
    </comment>
    <comment ref="D4" authorId="0" shapeId="0">
      <text>
        <t>IMO CII ship type. Not used in this version (reserved for CII).</t>
      </text>
    </comment>
    <comment ref="E4" authorId="0" shapeId="0">
      <text>
        <t>Yes: 5 % fewer allowances for emissions until 31 December 2030 (Directive 2003/87/EC Art. 12(3-e)). Blank = No.</t>
      </text>
    </comment>
    <comment ref="F4" authorId="0" shapeId="0">
      <text>
        <t>Needed when the ship burns LNG: sets the methane slip (MRV Annex I).</t>
      </text>
    </comment>
    <comment ref="G4" authorId="0" shapeId="0">
      <text>
        <t>Ships below 5,000 GT are outside the EU ETS and are flagged in Check.</t>
      </text>
    </comment>
    <comment ref="H4" authorId="0" shapeId="0">
      <text>
        <t>Not used in this version (reserved for CII).</t>
      </text>
    </comment>
  </commentList>
</comments>
</file>

<file path=xl/comments/comment2.xml><?xml version="1.0" encoding="utf-8"?>
<comments xmlns="http://schemas.openxmlformats.org/spreadsheetml/2006/main">
  <authors>
    <author>VesselVector</author>
  </authors>
  <commentList>
    <comment ref="B4" authorId="0" shapeId="0">
      <text>
        <t>Must match a name in the Ships sheet.</t>
      </text>
    </comment>
    <comment ref="C4" authorId="0" shapeId="0">
      <text>
        <t>Emission year (the year the fuel was burnt).</t>
      </text>
    </comment>
    <comment ref="D4" authorId="0" shapeId="0">
      <text>
        <t>Q1-Q4 for the Accrual sheet. Blank: the row is spread evenly over the year.</t>
      </text>
    </comment>
    <comment ref="E4" authorId="0" shapeId="0">
      <text>
        <t>Between two EU/EEA ports: 100 % in scope. To or from a non-EU/EEA port: 50 %. At berth in an EU/EEA port: 100 %.</t>
      </text>
    </comment>
    <comment ref="M4" authorId="0" shapeId="0">
      <text>
        <t>Not used in this version (reserved for CII).</t>
      </text>
    </comment>
    <comment ref="O4" authorId="0" shapeId="0">
      <text>
        <t>Yes for a voyage between a port in an outermost region of a Member State (TFEU Art. 349, e.g. Canary Islands, Azores, Madeira, Réunion) and a port of the same Member State, or for berth fuel of such a voyage: no allowances for emissions until 31 December 2030 (Directive 2003/87/EC Art. 12(3-b)). The emissions stay in scope. Not for voyages to or from a non-EU/EEA port.</t>
      </text>
    </comment>
    <comment ref="P4" authorId="0" shapeId="0">
      <text>
        <t>Yes for fuel burnt during a stop only for refuelling, supplies, crew change, dry-dock or repairs, assistance or distress, shelter from weather, search and rescue, a ship-to-ship transfer outside a port, or a containership stop in a listed neighbouring transhipment port (Directive 2003/87/EC Art. 3(z)). Such a stop does not end the voyage: choose the voyage type of the whole voyage, not 'At berth'.</t>
      </text>
    </comment>
    <comment ref="Q4" authorId="0" shapeId="0">
      <text>
        <t>For a voyage across 31 December: fill start and end (same clock for both). The row's fuel is split between the two years by time (MRV Regulation (EU) 2015/757 Art. 3(m): each year's data count in that year). Year = the start year; leave Quarter blank (the parts go to Q4 and Q1). An estimate: if you know the fuel burnt in each year, enter two rows instead.</t>
      </text>
    </comment>
    <comment ref="R4" authorId="0" shapeId="0">
      <text>
        <t>See Voyage start.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3</row>
      <rowOff>0</rowOff>
    </from>
    <ext cx="504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esselvector.com/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hyperlink" Target="https://vesselvector.com/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EU ETS Single Ship Calculator — 2027 edition (free)</t>
        </is>
      </c>
    </row>
    <row r="2">
      <c r="A2" s="2" t="inlineStr">
        <is>
          <t>VesselVector</t>
        </is>
      </c>
    </row>
    <row r="4" ht="15" customHeight="1">
      <c r="A4" s="3" t="inlineStr">
        <is>
          <t>Version</t>
        </is>
      </c>
      <c r="B4" s="4" t="n">
        <v>2027.1</v>
      </c>
    </row>
    <row r="5" ht="15" customHeight="1">
      <c r="A5" s="3" t="inlineStr">
        <is>
          <t>Rules as of</t>
        </is>
      </c>
      <c r="B5" s="5" t="inlineStr">
        <is>
          <t>9 October 2026. Later changes to EU law are not included.</t>
        </is>
      </c>
    </row>
    <row r="6" ht="15" customHeight="1">
      <c r="A6" s="3" t="inlineStr">
        <is>
          <t>Licence</t>
        </is>
      </c>
      <c r="B6" s="5" t="inlineStr">
        <is>
          <t>Free to use and share; no warranty.</t>
        </is>
      </c>
    </row>
    <row r="7" ht="15" customHeight="1">
      <c r="A7" s="3" t="inlineStr">
        <is>
          <t>Website</t>
        </is>
      </c>
      <c r="B7" s="5" t="inlineStr">
        <is>
          <t>https://vesselvector.com/</t>
        </is>
      </c>
    </row>
    <row r="8" ht="15" customHeight="1">
      <c r="A8" s="3" t="inlineStr">
        <is>
          <t>Contact</t>
        </is>
      </c>
      <c r="B8" s="5" t="inlineStr">
        <is>
          <t>contact@vesselvector.com (please quote the version number)</t>
        </is>
      </c>
    </row>
    <row r="9" ht="30" customHeight="1">
      <c r="A9" s="3" t="inlineStr">
        <is>
          <t>How to use</t>
        </is>
      </c>
      <c r="B9" s="5" t="inlineStr">
        <is>
          <t>1. Ships: enter the ship.  2. Fuel: one row per voyage type.  3. Prices: EUA price.  4. Result.</t>
        </is>
      </c>
    </row>
    <row r="10" ht="15" customHeight="1">
      <c r="A10" s="3" t="inlineStr">
        <is>
          <t>Check column</t>
        </is>
      </c>
      <c r="B10" s="5" t="inlineStr">
        <is>
          <t>Column A of Ships and Fuel says OK or what to fix. Rows that are not OK count as zero.</t>
        </is>
      </c>
    </row>
    <row r="11" ht="105" customHeight="1">
      <c r="A11" s="3" t="inlineStr">
        <is>
          <t>What is included</t>
        </is>
      </c>
      <c r="B11" s="5" t="inlineStr">
        <is>
          <t>EU ETS maritime (Directive 2003/87/EC as amended by 2023/959): CO₂, and CH₄ and N₂O from 2026; coverage 100 % between EU/EEA ports, 50 % to or from non-EU/EEA ports, 100 % at berth; phase-in 40 % (2024), 70 % (2025), 100 % from 2026; ice class IA / IA Super: 5 % fewer allowances for emissions until 31 December 2030; default emission factors of fossil fuels (MRV Annex I); LNG methane slip; voyages between an outermost region and its own Member State (no allowances until 2030, Art. 12(3-b)); stops that are not ports of call (Art. 3(z)); voyages across 31 December split between the years by time (an estimate, MRV Art. 3(m)). Years 2024-2030.</t>
        </is>
      </c>
    </row>
    <row r="12" ht="60" customHeight="1">
      <c r="A12" s="3" t="inlineStr">
        <is>
          <t>Not included</t>
        </is>
      </c>
      <c r="B12" s="5" t="inlineStr">
        <is>
          <t>Biofuels, e-fuels and other fuels with their own emission factors; the exemptions a Member State can request for small islands and public service contracts (Art. 12(3-c), (3-d)); offshore ships; direct emission measurement; FuelEU Maritime. Which ports are neighbouring container transhipment ports is not checked: mark such stops 'Stop is not a port of call' yourself.</t>
        </is>
      </c>
    </row>
    <row r="13" ht="45" customHeight="1">
      <c r="A13" s="3" t="inlineStr">
        <is>
          <t>Disclaimer</t>
        </is>
      </c>
      <c r="B13" s="5" t="inlineStr">
        <is>
          <t>Estimates for budgeting and planning, not legal or financial advice. Your verified MRV emissions report decides the allowances to surrender. Check results against the legal texts and your verifier.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hyperlinks>
    <hyperlink xmlns:r="http://schemas.openxmlformats.org/officeDocument/2006/relationships" ref="B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12" customWidth="1" min="3" max="3"/>
    <col width="26" customWidth="1" min="4" max="4"/>
    <col width="24" customWidth="1" min="5" max="5"/>
    <col width="34" customWidth="1" min="6" max="6"/>
    <col width="15" customWidth="1" min="7" max="7"/>
    <col width="16" customWidth="1" min="8" max="8"/>
    <col width="30" customWidth="1" min="9" max="9"/>
  </cols>
  <sheetData>
    <row r="1">
      <c r="A1" s="6" t="inlineStr">
        <is>
          <t>Ship</t>
        </is>
      </c>
      <c r="D1" s="7" t="inlineStr">
        <is>
          <t>EXAMPLE DATA: replace with your own ships and fuel figures.</t>
        </is>
      </c>
    </row>
    <row r="2">
      <c r="A2" s="8" t="inlineStr">
        <is>
          <t>Yellow cells are inputs. Copying from an older version: copy columns B onwards, then Paste Special &gt; Values here.</t>
        </is>
      </c>
    </row>
    <row r="3">
      <c r="A3" s="9" t="inlineStr">
        <is>
          <t>Version</t>
        </is>
      </c>
      <c r="B3" s="10" t="n">
        <v>2027.1</v>
      </c>
    </row>
    <row r="4" ht="45" customHeight="1">
      <c r="A4" s="11" t="inlineStr">
        <is>
          <t>Check</t>
        </is>
      </c>
      <c r="B4" s="11" t="inlineStr">
        <is>
          <t>Ship name</t>
        </is>
      </c>
      <c r="C4" s="11" t="inlineStr">
        <is>
          <t>IMO number</t>
        </is>
      </c>
      <c r="D4" s="11" t="inlineStr">
        <is>
          <t>Ship type</t>
        </is>
      </c>
      <c r="E4" s="11" t="inlineStr">
        <is>
          <t>Ice class IA / IA Super</t>
        </is>
      </c>
      <c r="F4" s="11" t="inlineStr">
        <is>
          <t>LNG engine type</t>
        </is>
      </c>
      <c r="G4" s="11" t="inlineStr">
        <is>
          <t>Gross tonnage</t>
        </is>
      </c>
      <c r="H4" s="11" t="inlineStr">
        <is>
          <t>Deadweight (t)</t>
        </is>
      </c>
      <c r="I4" s="11" t="inlineStr">
        <is>
          <t>Notes</t>
        </is>
      </c>
    </row>
    <row r="5">
      <c r="A5">
        <f>IF(INDEX($B$1:$B$5,ROW())&amp;INDEX($C$1:$C$5,ROW())&amp;INDEX($D$1:$D$5,ROW())&amp;INDEX($E$1:$E$5,ROW())&amp;INDEX($F$1:$F$5,ROW())&amp;INDEX($G$1:$G$5,ROW())&amp;INDEX($H$1:$H$5,ROW())&amp;INDEX($I$1:$I$5,ROW())="","",IF(INDEX($B$1:$B$5,ROW())="","Ship name missing",IF(COUNTIF($B$5:$B$5,INDEX($B$1:$B$5,ROW()))&gt;1,"Duplicate ship name",IF(AND(INDEX($C$1:$C$5,ROW())&lt;&gt;"",OR(NOT(ISNUMBER(INDEX($C$1:$C$5,ROW()))),LEN(INDEX($C$1:$C$5,ROW()))&lt;&gt;7)),"IMO number: 7 digits",IF(AND(INDEX($D$1:$D$5,ROW())&lt;&gt;"",ISNA(MATCH(INDEX($D$1:$D$5,ROW()),Constants!$G$33:$G$45,0))),"Ship type not in list",IF(AND(INDEX($E$1:$E$5,ROW())&lt;&gt;"",INDEX($E$1:$E$5,ROW())&lt;&gt;"Yes",INDEX($E$1:$E$5,ROW())&lt;&gt;"No"),"Ice class: Yes or No",IF(AND(INDEX($F$1:$F$5,ROW())&lt;&gt;"",ISNA(MATCH(INDEX($F$1:$F$5,ROW()),Constants!$A$20:$A$23,0))),"LNG engine type not in list",IF(AND(INDEX($G$1:$G$5,ROW())&lt;&gt;"",NOT(ISNUMBER(INDEX($G$1:$G$5,ROW())))),"Gross tonnage must be a number",IF(AND(ISNUMBER(INDEX($G$1:$G$5,ROW())),INDEX($G$1:$G$5,ROW())&lt;Constants!$B$16),"Below 5,000 GT: outside the EU ETS","OK")))))))))</f>
        <v/>
      </c>
      <c r="B5" s="12" t="inlineStr">
        <is>
          <t>Example Bulker</t>
        </is>
      </c>
      <c r="C5" s="12" t="n">
        <v>9000001</v>
      </c>
      <c r="D5" s="12" t="inlineStr">
        <is>
          <t>Bulk carrier</t>
        </is>
      </c>
      <c r="E5" s="12" t="n"/>
      <c r="F5" s="12" t="n"/>
      <c r="G5" s="13" t="n">
        <v>43000</v>
      </c>
      <c r="H5" s="13" t="n">
        <v>82000</v>
      </c>
      <c r="I5" s="1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3">
    <dataValidation sqref="D5" showDropDown="0" showInputMessage="0" showErrorMessage="1" allowBlank="1" errorTitle="Not in list" error="Choose a value from the list." type="list">
      <formula1>=Constants!$G$33:$G$45</formula1>
    </dataValidation>
    <dataValidation sqref="E5" showDropDown="0" showInputMessage="0" showErrorMessage="1" allowBlank="1" errorTitle="Not in list" error="Choose a value from the list." type="list">
      <formula1>=Constants!$I$33:$I$34</formula1>
    </dataValidation>
    <dataValidation sqref="F5" showDropDown="0" showInputMessage="1" showErrorMessage="1" allowBlank="1" errorTitle="Not in list" error="Choose a value from the list." prompt="Only needed for ships burning LNG." type="list">
      <formula1>=Constants!$A$20:$A$23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4" customWidth="1" min="2" max="2"/>
    <col width="12" customWidth="1" min="3" max="3"/>
    <col width="20" customWidth="1" min="4" max="4"/>
    <col width="34" customWidth="1" min="5" max="5"/>
    <col width="24" customWidth="1" min="6" max="6"/>
    <col width="24" customWidth="1" min="7" max="7"/>
    <col width="24" customWidth="1" min="8" max="8"/>
    <col width="12" customWidth="1" min="9" max="9"/>
    <col width="18" customWidth="1" min="10" max="10"/>
    <col width="19" customWidth="1" min="11" max="11"/>
    <col width="23" customWidth="1" min="12" max="12"/>
    <col width="22" customWidth="1" min="13" max="13"/>
    <col width="30" customWidth="1" min="14" max="14"/>
    <col width="20" customWidth="1" min="15" max="15"/>
    <col width="20" customWidth="1" min="16" max="16"/>
    <col width="20" customWidth="1" min="17" max="17"/>
    <col width="20" customWidth="1" min="18" max="18"/>
  </cols>
  <sheetData>
    <row r="1">
      <c r="A1" s="6" t="inlineStr">
        <is>
          <t>Fuel consumption</t>
        </is>
      </c>
      <c r="H1" s="7" t="inlineStr">
        <is>
          <t>EXAMPLE DATA: replace with your own ships and fuel figures.</t>
        </is>
      </c>
    </row>
    <row r="2">
      <c r="A2" s="8" t="inlineStr">
        <is>
          <t>One row per ship, year and voyage type (add more rows for quarters). Fuel in tonnes. Copying from an older version: copy columns B onwards, then Paste Special &gt; Values here.</t>
        </is>
      </c>
    </row>
    <row r="3">
      <c r="A3" s="9" t="inlineStr">
        <is>
          <t>Version</t>
        </is>
      </c>
      <c r="B3" s="10" t="n">
        <v>2027.1</v>
      </c>
    </row>
    <row r="4" ht="45" customHeight="1">
      <c r="A4" s="11" t="inlineStr">
        <is>
          <t>Check</t>
        </is>
      </c>
      <c r="B4" s="11" t="inlineStr">
        <is>
          <t>Ship name</t>
        </is>
      </c>
      <c r="C4" s="11" t="inlineStr">
        <is>
          <t>Year</t>
        </is>
      </c>
      <c r="D4" s="11" t="inlineStr">
        <is>
          <t>Quarter (optional)</t>
        </is>
      </c>
      <c r="E4" s="11" t="inlineStr">
        <is>
          <t>Voyage type</t>
        </is>
      </c>
      <c r="F4" s="11" t="inlineStr">
        <is>
          <t>HFO (ISO 8217 RME–RMK) (t)</t>
        </is>
      </c>
      <c r="G4" s="11" t="inlineStr">
        <is>
          <t>LFO (ISO 8217 RMA–RMD) (t)</t>
        </is>
      </c>
      <c r="H4" s="11" t="inlineStr">
        <is>
          <t>MDO / MGO (ISO 8217 DMX–DMB) (t)</t>
        </is>
      </c>
      <c r="I4" s="11" t="inlineStr">
        <is>
          <t>LNG (t)</t>
        </is>
      </c>
      <c r="J4" s="11" t="inlineStr">
        <is>
          <t>LPG (butane) (t)</t>
        </is>
      </c>
      <c r="K4" s="11" t="inlineStr">
        <is>
          <t>LPG (propane) (t)</t>
        </is>
      </c>
      <c r="L4" s="11" t="inlineStr">
        <is>
          <t>Methanol (fossil) (t)</t>
        </is>
      </c>
      <c r="M4" s="11" t="inlineStr">
        <is>
          <t>Distance sailed (nm)</t>
        </is>
      </c>
      <c r="N4" s="11" t="inlineStr">
        <is>
          <t>Notes</t>
        </is>
      </c>
      <c r="O4" s="11" t="inlineStr">
        <is>
          <t>Outermost region, same Member State</t>
        </is>
      </c>
      <c r="P4" s="11" t="inlineStr">
        <is>
          <t>Stop is not a port of call</t>
        </is>
      </c>
      <c r="Q4" s="11" t="inlineStr">
        <is>
          <t>Voyage start (date and time, optional)</t>
        </is>
      </c>
      <c r="R4" s="11" t="inlineStr">
        <is>
          <t>Voyage end (date and time, optional)</t>
        </is>
      </c>
    </row>
    <row r="5">
      <c r="A5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5" s="12" t="inlineStr">
        <is>
          <t>Example Bulker</t>
        </is>
      </c>
      <c r="C5" s="12" t="n">
        <v>2027</v>
      </c>
      <c r="D5" s="12" t="n"/>
      <c r="E5" s="12" t="inlineStr">
        <is>
          <t>Voyage to or from a non-EU/EEA port</t>
        </is>
      </c>
      <c r="F5" s="14" t="n">
        <v>2400</v>
      </c>
      <c r="G5" s="14" t="n"/>
      <c r="H5" s="14" t="n">
        <v>150</v>
      </c>
      <c r="I5" s="14" t="n"/>
      <c r="J5" s="14" t="n"/>
      <c r="K5" s="14" t="n"/>
      <c r="L5" s="14" t="n"/>
      <c r="M5" s="14" t="n"/>
      <c r="N5" s="12" t="n"/>
      <c r="O5" s="12" t="n"/>
      <c r="P5" s="12" t="n"/>
      <c r="Q5" s="15" t="n"/>
      <c r="R5" s="15" t="n"/>
    </row>
    <row r="6">
      <c r="A6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6" s="12" t="inlineStr">
        <is>
          <t>Example Bulker</t>
        </is>
      </c>
      <c r="C6" s="12" t="n">
        <v>2027</v>
      </c>
      <c r="D6" s="12" t="n"/>
      <c r="E6" s="12" t="inlineStr">
        <is>
          <t>At berth in an EU/EEA port</t>
        </is>
      </c>
      <c r="F6" s="14" t="n"/>
      <c r="G6" s="14" t="n"/>
      <c r="H6" s="14" t="n">
        <v>60</v>
      </c>
      <c r="I6" s="14" t="n"/>
      <c r="J6" s="14" t="n"/>
      <c r="K6" s="14" t="n"/>
      <c r="L6" s="14" t="n"/>
      <c r="M6" s="14" t="n"/>
      <c r="N6" s="12" t="n"/>
      <c r="O6" s="12" t="n"/>
      <c r="P6" s="12" t="n"/>
      <c r="Q6" s="15" t="n"/>
      <c r="R6" s="15" t="n"/>
    </row>
    <row r="7">
      <c r="A7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7" s="12" t="n"/>
      <c r="C7" s="12" t="n"/>
      <c r="D7" s="12" t="n"/>
      <c r="E7" s="12" t="n"/>
      <c r="F7" s="14" t="n"/>
      <c r="G7" s="14" t="n"/>
      <c r="H7" s="14" t="n"/>
      <c r="I7" s="14" t="n"/>
      <c r="J7" s="14" t="n"/>
      <c r="K7" s="14" t="n"/>
      <c r="L7" s="14" t="n"/>
      <c r="M7" s="14" t="n"/>
      <c r="N7" s="12" t="n"/>
      <c r="O7" s="12" t="n"/>
      <c r="P7" s="12" t="n"/>
      <c r="Q7" s="15" t="n"/>
      <c r="R7" s="15" t="n"/>
    </row>
    <row r="8">
      <c r="A8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8" s="12" t="n"/>
      <c r="C8" s="12" t="n"/>
      <c r="D8" s="12" t="n"/>
      <c r="E8" s="12" t="n"/>
      <c r="F8" s="14" t="n"/>
      <c r="G8" s="14" t="n"/>
      <c r="H8" s="14" t="n"/>
      <c r="I8" s="14" t="n"/>
      <c r="J8" s="14" t="n"/>
      <c r="K8" s="14" t="n"/>
      <c r="L8" s="14" t="n"/>
      <c r="M8" s="14" t="n"/>
      <c r="N8" s="12" t="n"/>
      <c r="O8" s="12" t="n"/>
      <c r="P8" s="12" t="n"/>
      <c r="Q8" s="15" t="n"/>
      <c r="R8" s="15" t="n"/>
    </row>
    <row r="9">
      <c r="A9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9" s="12" t="n"/>
      <c r="C9" s="12" t="n"/>
      <c r="D9" s="12" t="n"/>
      <c r="E9" s="12" t="n"/>
      <c r="F9" s="14" t="n"/>
      <c r="G9" s="14" t="n"/>
      <c r="H9" s="14" t="n"/>
      <c r="I9" s="14" t="n"/>
      <c r="J9" s="14" t="n"/>
      <c r="K9" s="14" t="n"/>
      <c r="L9" s="14" t="n"/>
      <c r="M9" s="14" t="n"/>
      <c r="N9" s="12" t="n"/>
      <c r="O9" s="12" t="n"/>
      <c r="P9" s="12" t="n"/>
      <c r="Q9" s="15" t="n"/>
      <c r="R9" s="15" t="n"/>
    </row>
    <row r="10">
      <c r="A10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10" s="12" t="n"/>
      <c r="C10" s="12" t="n"/>
      <c r="D10" s="12" t="n"/>
      <c r="E10" s="12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2" t="n"/>
      <c r="O10" s="12" t="n"/>
      <c r="P10" s="12" t="n"/>
      <c r="Q10" s="15" t="n"/>
      <c r="R10" s="15" t="n"/>
    </row>
    <row r="11">
      <c r="A11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11" s="12" t="n"/>
      <c r="C11" s="12" t="n"/>
      <c r="D11" s="12" t="n"/>
      <c r="E11" s="12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2" t="n"/>
      <c r="O11" s="12" t="n"/>
      <c r="P11" s="12" t="n"/>
      <c r="Q11" s="15" t="n"/>
      <c r="R11" s="15" t="n"/>
    </row>
    <row r="12">
      <c r="A12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12" s="12" t="n"/>
      <c r="C12" s="12" t="n"/>
      <c r="D12" s="12" t="n"/>
      <c r="E12" s="12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2" t="n"/>
      <c r="O12" s="12" t="n"/>
      <c r="P12" s="12" t="n"/>
      <c r="Q12" s="15" t="n"/>
      <c r="R12" s="15" t="n"/>
    </row>
    <row r="13">
      <c r="A13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13" s="12" t="n"/>
      <c r="C13" s="12" t="n"/>
      <c r="D13" s="12" t="n"/>
      <c r="E13" s="12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2" t="n"/>
      <c r="O13" s="12" t="n"/>
      <c r="P13" s="12" t="n"/>
      <c r="Q13" s="15" t="n"/>
      <c r="R13" s="15" t="n"/>
    </row>
    <row r="14">
      <c r="A14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14" s="12" t="n"/>
      <c r="C14" s="12" t="n"/>
      <c r="D14" s="12" t="n"/>
      <c r="E14" s="12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2" t="n"/>
      <c r="O14" s="12" t="n"/>
      <c r="P14" s="12" t="n"/>
      <c r="Q14" s="15" t="n"/>
      <c r="R14" s="15" t="n"/>
    </row>
    <row r="15">
      <c r="A15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15" s="12" t="n"/>
      <c r="C15" s="12" t="n"/>
      <c r="D15" s="12" t="n"/>
      <c r="E15" s="12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2" t="n"/>
      <c r="O15" s="12" t="n"/>
      <c r="P15" s="12" t="n"/>
      <c r="Q15" s="15" t="n"/>
      <c r="R15" s="15" t="n"/>
    </row>
    <row r="16">
      <c r="A16">
        <f>IF(INDEX($B$1:$B$16,ROW())&amp;INDEX($C$1:$C$16,ROW())&amp;INDEX($D$1:$D$16,ROW())&amp;INDEX($E$1:$E$16,ROW())&amp;INDEX($F$1:$F$16,ROW())&amp;INDEX($G$1:$G$16,ROW())&amp;INDEX($H$1:$H$16,ROW())&amp;INDEX($I$1:$I$16,ROW())&amp;INDEX($J$1:$J$16,ROW())&amp;INDEX($K$1:$K$16,ROW())&amp;INDEX($L$1:$L$16,ROW())&amp;INDEX($M$1:$M$16,ROW())&amp;INDEX($N$1:$N$16,ROW())&amp;INDEX($O$1:$O$16,ROW())&amp;INDEX($P$1:$P$16,ROW())&amp;INDEX($Q$1:$Q$16,ROW())&amp;INDEX($R$1:$R$16,ROW())="","",IF(ISNA(MATCH(INDEX($B$1:$B$16,ROW()),Ships!$B$5:$B$5,0)),"Ship not in the Ships sheet",IF(INDEX(Ships!$A$5:$A$5,MATCH(INDEX($B$1:$B$16,ROW()),Ships!$B$5:$B$5,0))&lt;&gt;"OK","Fix this ship in the Ships sheet",IF(NOT(ISNUMBER(INDEX($C$1:$C$16,ROW()))),"Year must be 2024-2030",IF(OR(INDEX($C$1:$C$16,ROW())&lt;&gt;INT(INDEX($C$1:$C$16,ROW())),INDEX($C$1:$C$16,ROW())&lt;2024,INDEX($C$1:$C$16,ROW())&gt;2030),"Year must be 2024-2030",IF(INDEX($C$1:$C$16,ROW())&lt;&gt;INDEX($C$1:$C$16,5),"Free version: one year only (same year as row 5)",IF(AND(INDEX($D$1:$D$16,ROW())&lt;&gt;"",ISNA(MATCH(INDEX($D$1:$D$16,ROW()),Constants!$E$33:$E$36,0))),"Quarter: Q1-Q4 or blank",IF(ISNA(MATCH(INDEX($E$1:$E$16,ROW()),Constants!$A$27:$A$29,0)),"Choose a voyage type",IF(ISTEXT(INDEX($F$1:$F$16,ROW()))*1+ISTEXT(INDEX($G$1:$G$16,ROW()))*1+ISTEXT(INDEX($H$1:$H$16,ROW()))*1+ISTEXT(INDEX($I$1:$I$16,ROW()))*1+ISTEXT(INDEX($J$1:$J$16,ROW()))*1+ISTEXT(INDEX($K$1:$K$16,ROW()))*1+ISTEXT(INDEX($L$1:$L$16,ROW()))*1&gt;0,"Fuel must be a number",IF((N(INDEX($F$1:$F$16,ROW()))&lt;0)*1+(N(INDEX($G$1:$G$16,ROW()))&lt;0)*1+(N(INDEX($H$1:$H$16,ROW()))&lt;0)*1+(N(INDEX($I$1:$I$16,ROW()))&lt;0)*1+(N(INDEX($J$1:$J$16,ROW()))&lt;0)*1+(N(INDEX($K$1:$K$16,ROW()))&lt;0)*1+(N(INDEX($L$1:$L$16,ROW()))&lt;0)*1&gt;0,"Fuel cannot be negative",IF(AND(INDEX($M$1:$M$16,ROW())&lt;&gt;"",NOT(ISNUMBER(INDEX($M$1:$M$16,ROW())))),"Distance must be a number",IF(AND(N(INDEX($I$1:$I$16,ROW()))&gt;0,ISNA(MATCH(INDEX(Ships!$F$5:$F$5,MATCH(INDEX($B$1:$B$16,ROW()),Ships!$B$5:$B$5,0)),Constants!$A$20:$A$23,0))),"LNG used: set the LNG engine type in Ships",IF(AND(INDEX($O$1:$O$16,ROW())&lt;&gt;"",INDEX($O$1:$O$16,ROW())&lt;&gt;"Yes",INDEX($O$1:$O$16,ROW())&lt;&gt;"No"),"Outermost region: Yes or No",IF(AND(INDEX($O$1:$O$16,ROW())="Yes",INDEX($E$1:$E$16,ROW())="Voyage to or from a non-EU/EEA port"),"Outermost region: not with non-EU/EEA voyages",IF(AND(INDEX($P$1:$P$16,ROW())&lt;&gt;"",INDEX($P$1:$P$16,ROW())&lt;&gt;"Yes",INDEX($P$1:$P$16,ROW())&lt;&gt;"No"),"Not a port of call: Yes or No",IF(AND(INDEX($P$1:$P$16,ROW())="Yes",INDEX($E$1:$E$16,ROW())="At berth in an EU/EEA port"),"Not a port of call: use the type of the whole voyage",IF(OR(AND(INDEX($Q$1:$Q$16,ROW())="",INDEX($R$1:$R$16,ROW())&lt;&gt;""),AND(INDEX($Q$1:$Q$16,ROW())&lt;&gt;"",INDEX($R$1:$R$16,ROW())="")),"Voyage start and end: fill both or neither",IF(AND(INDEX($Q$1:$Q$16,ROW())&lt;&gt;"",OR(NOT(ISNUMBER(INDEX($Q$1:$Q$16,ROW()))),NOT(ISNUMBER(INDEX($R$1:$R$16,ROW()))))),"Voyage start and end must be dates",IF(AND(ISNUMBER(INDEX($Q$1:$Q$16,ROW())),N(INDEX($R$1:$R$16,ROW()))&lt;=N(INDEX($Q$1:$Q$16,ROW()))),"Voyage end must be after its start",IF(AND(ISNUMBER(INDEX($Q$1:$Q$16,ROW())),YEAR(N(INDEX($Q$1:$Q$16,ROW())))&lt;&gt;INDEX($C$1:$C$16,ROW())),"Year must be the year the voyage starts",IF(AND(ISNUMBER(INDEX($Q$1:$Q$16,ROW())),N(INDEX($R$1:$R$16,ROW()))&gt;DATE(INDEX($C$1:$C$16,ROW())+2,1,1)),"Voyage across two year ends: split it into rows",IF(AND(AND(ISNUMBER(INDEX($Q$1:$Q$16,ROW())),N(INDEX($R$1:$R$16,ROW()))&gt;DATE(INDEX($C$1:$C$16,ROW())+1,1,1)),INDEX($C$1:$C$16,ROW())&gt;=2030),"Voyage ends after 2030: split it into rows",IF(AND(ISNUMBER(INDEX($Q$1:$Q$16,ROW())),N(INDEX($R$1:$R$16,ROW()))&gt;DATE(INDEX($C$1:$C$16,ROW())+1,1,1)),"Free version: enter only this year's part, no dates",IF(AND(AND(ISNUMBER(INDEX($Q$1:$Q$16,ROW())),N(INDEX($R$1:$R$16,ROW()))&gt;DATE(INDEX($C$1:$C$16,ROW())+1,1,1)),INDEX($D$1:$D$16,ROW())&lt;&gt;""),"Voyage across the year end: leave Quarter blank",IF(AND(AND(ISNUMBER(INDEX($Q$1:$Q$16,ROW())),N(INDEX($R$1:$R$16,ROW()))&gt;DATE(INDEX($C$1:$C$16,ROW())+1,1,1)),OR(N(INDEX($Q$1:$Q$16,ROW()))&lt;DATE(INDEX($C$1:$C$16,ROW()),10,1),N(INDEX($R$1:$R$16,ROW()))&gt;DATE(INDEX($C$1:$C$16,ROW())+1,4,1))),"Voyage longer than Q4 to Q1: split it into rows","OK")))))))))))))))))))))))))</f>
        <v/>
      </c>
      <c r="B16" s="12" t="n"/>
      <c r="C16" s="12" t="n"/>
      <c r="D16" s="12" t="n"/>
      <c r="E16" s="12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2" t="n"/>
      <c r="O16" s="12" t="n"/>
      <c r="P16" s="12" t="n"/>
      <c r="Q16" s="15" t="n"/>
      <c r="R16" s="15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5">
    <dataValidation sqref="B5:B16" showDropDown="0" showInputMessage="0" showErrorMessage="1" allowBlank="1" errorTitle="Not in list" error="Choose a value from the list." type="list">
      <formula1>=Ships!$B$5:$B$5</formula1>
    </dataValidation>
    <dataValidation sqref="C5:C16" showDropDown="0" showInputMessage="0" showErrorMessage="1" allowBlank="1" errorTitle="Not in list" error="Choose a value from the list." type="list">
      <formula1>=Constants!$A$33:$A$39</formula1>
    </dataValidation>
    <dataValidation sqref="D5:D16" showDropDown="0" showInputMessage="0" showErrorMessage="1" allowBlank="1" errorTitle="Not in list" error="Choose a value from the list." type="list">
      <formula1>=Constants!$E$33:$E$36</formula1>
    </dataValidation>
    <dataValidation sqref="E5:E16" showDropDown="0" showInputMessage="0" showErrorMessage="1" allowBlank="1" errorTitle="Not in list" error="Choose a value from the list." type="list">
      <formula1>=Constants!$A$27:$A$29</formula1>
    </dataValidation>
    <dataValidation sqref="O5:P16" showDropDown="0" showInputMessage="0" showErrorMessage="1" allowBlank="1" errorTitle="Not in list" error="Choose a value from the list." type="list">
      <formula1>=Constants!$I$33:$I$34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5" customWidth="1" min="1" max="1"/>
    <col width="17" customWidth="1" min="2" max="2"/>
    <col width="14" customWidth="1" min="3" max="3"/>
  </cols>
  <sheetData>
    <row r="1">
      <c r="A1" s="6" t="inlineStr">
        <is>
          <t>EUA price assumptions (€ per allowance)</t>
        </is>
      </c>
    </row>
    <row r="2">
      <c r="A2" s="8" t="inlineStr">
        <is>
          <t>Pre-filled with 86.56 €/t (2026-10-08, EU Carbon (EUA) settlement price, Purely Energy EU ETS price page) for every year. Enter your own budget prices; for past years use the price you paid.</t>
        </is>
      </c>
    </row>
    <row r="4" ht="45" customHeight="1">
      <c r="A4" s="11" t="inlineStr">
        <is>
          <t>Emission year</t>
        </is>
      </c>
      <c r="B4" s="11" t="inlineStr">
        <is>
          <t>EUA price (€/t)</t>
        </is>
      </c>
      <c r="C4" s="11" t="inlineStr">
        <is>
          <t>Surrender by</t>
        </is>
      </c>
    </row>
    <row r="5">
      <c r="A5" t="n">
        <v>2024</v>
      </c>
      <c r="B5" s="16" t="n">
        <v>86.56</v>
      </c>
      <c r="C5" t="inlineStr">
        <is>
          <t>30 Sep 2025</t>
        </is>
      </c>
    </row>
    <row r="6">
      <c r="A6" t="n">
        <v>2025</v>
      </c>
      <c r="B6" s="16" t="n">
        <v>86.56</v>
      </c>
      <c r="C6" t="inlineStr">
        <is>
          <t>30 Sep 2026</t>
        </is>
      </c>
    </row>
    <row r="7">
      <c r="A7" t="n">
        <v>2026</v>
      </c>
      <c r="B7" s="16" t="n">
        <v>86.56</v>
      </c>
      <c r="C7" t="inlineStr">
        <is>
          <t>30 Sep 2027</t>
        </is>
      </c>
    </row>
    <row r="8">
      <c r="A8" t="n">
        <v>2027</v>
      </c>
      <c r="B8" s="16" t="n">
        <v>86.56</v>
      </c>
      <c r="C8" t="inlineStr">
        <is>
          <t>30 Sep 2028</t>
        </is>
      </c>
    </row>
    <row r="9">
      <c r="A9" t="n">
        <v>2028</v>
      </c>
      <c r="B9" s="16" t="n">
        <v>86.56</v>
      </c>
      <c r="C9" t="inlineStr">
        <is>
          <t>30 Sep 2029</t>
        </is>
      </c>
    </row>
    <row r="10">
      <c r="A10" t="n">
        <v>2029</v>
      </c>
      <c r="B10" s="16" t="n">
        <v>86.56</v>
      </c>
      <c r="C10" t="inlineStr">
        <is>
          <t>30 Sep 2030</t>
        </is>
      </c>
    </row>
    <row r="11">
      <c r="A11" t="n">
        <v>2030</v>
      </c>
      <c r="B11" s="16" t="n">
        <v>86.56</v>
      </c>
      <c r="C11" t="inlineStr">
        <is>
          <t>30 Sep 2031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</cols>
  <sheetData>
    <row r="1">
      <c r="A1" s="6" t="inlineStr">
        <is>
          <t>EU ETS cost: one ship, one year</t>
        </is>
      </c>
    </row>
    <row r="2">
      <c r="A2" s="8" t="inlineStr">
        <is>
          <t>Totals of the Fuel rows whose Check is OK.</t>
        </is>
      </c>
    </row>
    <row r="5">
      <c r="A5" t="inlineStr">
        <is>
          <t>Ship</t>
        </is>
      </c>
      <c r="B5">
        <f>IF(INDEX(Ships!$B$1:$B$5,5)="","",INDEX(Ships!$B$1:$B$5,5))</f>
        <v/>
      </c>
    </row>
    <row r="6">
      <c r="A6" t="inlineStr">
        <is>
          <t>Emission year</t>
        </is>
      </c>
      <c r="B6" s="17">
        <f>IF(COUNTIF(Fuel!A5:A16,"OK")=0,"",INDEX(Fuel!$C$1:$C$16,5))</f>
        <v/>
      </c>
    </row>
    <row r="7">
      <c r="A7" t="inlineStr">
        <is>
          <t>CO₂e in scope (t)</t>
        </is>
      </c>
      <c r="B7" s="18">
        <f>SUM(Calc!$M$5:$M$16)</f>
        <v/>
      </c>
    </row>
    <row r="8">
      <c r="A8" t="inlineStr">
        <is>
          <t>Allowances to surrender (EUA)</t>
        </is>
      </c>
      <c r="B8" s="18">
        <f>SUM(Calc!$N$5:$N$16)</f>
        <v/>
      </c>
    </row>
    <row r="9">
      <c r="A9" t="inlineStr">
        <is>
          <t>EUA price (€/t)</t>
        </is>
      </c>
      <c r="B9" s="19">
        <f>IFERROR(INDEX(Prices!B5:B11,MATCH(B6,Prices!A5:A11,0)),"")</f>
        <v/>
      </c>
    </row>
    <row r="10">
      <c r="A10" s="9" t="inlineStr">
        <is>
          <t>EU ETS cost (€)</t>
        </is>
      </c>
      <c r="B10" s="20">
        <f>SUM(Calc!$P$5:$P$16)</f>
        <v/>
      </c>
    </row>
    <row r="11">
      <c r="A11" t="inlineStr">
        <is>
          <t>Surrender by</t>
        </is>
      </c>
      <c r="B11">
        <f>IFERROR(INDEX(Prices!C5:C11,MATCH(B6,Prices!A5:A11,0)),"")</f>
        <v/>
      </c>
    </row>
    <row r="12">
      <c r="A12" t="inlineStr">
        <is>
          <t>Fuel rows with a problem</t>
        </is>
      </c>
      <c r="B12" s="17">
        <f>COUNTIF(Fuel!A5:A16,"?*")-COUNTIF(Fuel!A5:A16,"OK")</f>
        <v/>
      </c>
    </row>
    <row r="14">
      <c r="A14" t="inlineStr">
        <is>
          <t>Whole fleet, every year from 2024 to 2030, OPEX share and quarterly accrual:</t>
        </is>
      </c>
    </row>
    <row r="15">
      <c r="A15" s="21" t="inlineStr">
        <is>
          <t>Fleet version: https://vesselvector.com/</t>
        </is>
      </c>
    </row>
    <row r="16">
      <c r="A16" t="inlineStr">
        <is>
          <t>See the 'Fleet version preview' sheet for what the fleet summary looks like.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hyperlinks>
    <hyperlink xmlns:r="http://schemas.openxmlformats.org/officeDocument/2006/relationships" ref="A15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6" t="inlineStr">
        <is>
          <t>Fleet version preview (example data)</t>
        </is>
      </c>
    </row>
    <row r="2">
      <c r="A2" s="8" t="inlineStr">
        <is>
          <t>Fixed numbers from the example fleet in the paid Fleet Budget model. This file contains no fleet formulas.</t>
        </is>
      </c>
    </row>
    <row r="3">
      <c r="A3" s="22" t="inlineStr">
        <is>
          <t>EXAMPLE DATA</t>
        </is>
      </c>
    </row>
    <row r="5">
      <c r="A5" t="inlineStr">
        <is>
          <t>Show year</t>
        </is>
      </c>
      <c r="B5" s="12" t="n">
        <v>2027</v>
      </c>
    </row>
    <row r="8">
      <c r="A8" s="9" t="inlineStr">
        <is>
          <t>EU ETS cost per ship (€), all years</t>
        </is>
      </c>
    </row>
    <row r="9">
      <c r="A9" t="inlineStr">
        <is>
          <t>Ship</t>
        </is>
      </c>
      <c r="B9" s="9" t="n">
        <v>2024</v>
      </c>
      <c r="C9" s="9" t="n">
        <v>2025</v>
      </c>
      <c r="D9" s="9" t="n">
        <v>2026</v>
      </c>
      <c r="E9" s="9" t="n">
        <v>2027</v>
      </c>
      <c r="F9" s="9" t="n">
        <v>2028</v>
      </c>
      <c r="G9" s="9" t="n">
        <v>2029</v>
      </c>
      <c r="H9" s="9" t="n">
        <v>2030</v>
      </c>
    </row>
    <row r="10">
      <c r="A10" t="inlineStr">
        <is>
          <t>Example Bulker</t>
        </is>
      </c>
      <c r="B10" s="23" t="n">
        <v>144369</v>
      </c>
      <c r="C10" s="23" t="n">
        <v>252645</v>
      </c>
      <c r="D10" s="23" t="n">
        <v>366595</v>
      </c>
      <c r="E10" s="23" t="n">
        <v>366595</v>
      </c>
      <c r="F10" s="23" t="n">
        <v>366595</v>
      </c>
      <c r="G10" s="23" t="n">
        <v>366595</v>
      </c>
      <c r="H10" s="23" t="n">
        <v>366595</v>
      </c>
    </row>
    <row r="11">
      <c r="A11" t="inlineStr">
        <is>
          <t>Example Tanker</t>
        </is>
      </c>
      <c r="B11" s="23" t="n">
        <v>214952</v>
      </c>
      <c r="C11" s="23" t="n">
        <v>376167</v>
      </c>
      <c r="D11" s="23" t="n">
        <v>545820</v>
      </c>
      <c r="E11" s="23" t="n">
        <v>545820</v>
      </c>
      <c r="F11" s="23" t="n">
        <v>545820</v>
      </c>
      <c r="G11" s="23" t="n">
        <v>545820</v>
      </c>
      <c r="H11" s="23" t="n">
        <v>545820</v>
      </c>
    </row>
    <row r="12">
      <c r="A12" t="inlineStr">
        <is>
          <t>Example Container</t>
        </is>
      </c>
      <c r="B12" s="23" t="n">
        <v>158079</v>
      </c>
      <c r="C12" s="23" t="n">
        <v>276638</v>
      </c>
      <c r="D12" s="23" t="n">
        <v>406841</v>
      </c>
      <c r="E12" s="23" t="n">
        <v>406841</v>
      </c>
      <c r="F12" s="23" t="n">
        <v>406841</v>
      </c>
      <c r="G12" s="23" t="n">
        <v>406841</v>
      </c>
      <c r="H12" s="23" t="n">
        <v>406841</v>
      </c>
    </row>
    <row r="13">
      <c r="A13" s="9" t="inlineStr">
        <is>
          <t>Fleet total</t>
        </is>
      </c>
      <c r="B13" s="23" t="n">
        <v>517400</v>
      </c>
      <c r="C13" s="23" t="n">
        <v>905450</v>
      </c>
      <c r="D13" s="23" t="n">
        <v>1319256</v>
      </c>
      <c r="E13" s="23" t="n">
        <v>1319256</v>
      </c>
      <c r="F13" s="23" t="n">
        <v>1319256</v>
      </c>
      <c r="G13" s="23" t="n">
        <v>1319256</v>
      </c>
      <c r="H13" s="23" t="n">
        <v>1319256</v>
      </c>
    </row>
    <row r="15">
      <c r="A15" s="9" t="inlineStr">
        <is>
          <t>Selected year</t>
        </is>
      </c>
    </row>
    <row r="16">
      <c r="A16" t="inlineStr">
        <is>
          <t>Example Bulker</t>
        </is>
      </c>
      <c r="B16" s="23">
        <f>INDEX($B$10:$H$10,MATCH($B$5,$B$9:$H$9,0))</f>
        <v/>
      </c>
    </row>
    <row r="17">
      <c r="A17" t="inlineStr">
        <is>
          <t>Example Tanker</t>
        </is>
      </c>
      <c r="B17" s="23">
        <f>INDEX($B$11:$H$11,MATCH($B$5,$B$9:$H$9,0))</f>
        <v/>
      </c>
    </row>
    <row r="18">
      <c r="A18" t="inlineStr">
        <is>
          <t>Example Container</t>
        </is>
      </c>
      <c r="B18" s="23">
        <f>INDEX($B$12:$H$12,MATCH($B$5,$B$9:$H$9,0))</f>
        <v/>
      </c>
    </row>
    <row r="19">
      <c r="A19" t="inlineStr">
        <is>
          <t>Fleet total</t>
        </is>
      </c>
      <c r="B19" s="23">
        <f>INDEX($B$13:$H$13,MATCH($B$5,$B$9:$H$9,0))</f>
        <v/>
      </c>
    </row>
    <row r="21">
      <c r="A21" t="inlineStr">
        <is>
          <t>The Fleet Budget model also has OPEX share and quarterly accrual. https://vesselvector.com/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B5" showDropDown="0" showInputMessage="0" showErrorMessage="0" allowBlank="0" type="list">
      <formula1>=$B$9:$H$9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</cols>
  <sheetData>
    <row r="1">
      <c r="A1" s="6" t="inlineStr">
        <is>
          <t>Calculation (locked)</t>
        </is>
      </c>
    </row>
    <row r="2">
      <c r="A2" s="8" t="inlineStr">
        <is>
          <t>Row n here is row n of the Fuel sheet. Rows whose Check is not OK count as zero. A voyage across 31 December is split by time: columns L-T this year, X-AG the next year.</t>
        </is>
      </c>
    </row>
    <row r="4" ht="45" customHeight="1">
      <c r="A4" s="11" t="inlineStr">
        <is>
          <t>Ship</t>
        </is>
      </c>
      <c r="B4" s="11" t="inlineStr">
        <is>
          <t>Valid row (1/0)</t>
        </is>
      </c>
      <c r="C4" s="11" t="inlineStr">
        <is>
          <t>Year</t>
        </is>
      </c>
      <c r="D4" s="11" t="inlineStr">
        <is>
          <t>Share in scope</t>
        </is>
      </c>
      <c r="E4" s="11" t="inlineStr">
        <is>
          <t>Ice-class factor</t>
        </is>
      </c>
      <c r="F4" s="11" t="inlineStr">
        <is>
          <t>Phase-in</t>
        </is>
      </c>
      <c r="G4" s="11" t="inlineStr">
        <is>
          <t>LNG slip %</t>
        </is>
      </c>
      <c r="H4" s="11" t="inlineStr">
        <is>
          <t>LNG slipped (t)</t>
        </is>
      </c>
      <c r="I4" s="11" t="inlineStr">
        <is>
          <t>CO₂ (t)</t>
        </is>
      </c>
      <c r="J4" s="11" t="inlineStr">
        <is>
          <t>CH₄ (t)</t>
        </is>
      </c>
      <c r="K4" s="11" t="inlineStr">
        <is>
          <t>N₂O (t)</t>
        </is>
      </c>
      <c r="L4" s="11" t="inlineStr">
        <is>
          <t>CO₂e counted (t)</t>
        </is>
      </c>
      <c r="M4" s="11" t="inlineStr">
        <is>
          <t>CO₂e in scope (t)</t>
        </is>
      </c>
      <c r="N4" s="11" t="inlineStr">
        <is>
          <t>Allowances (EUA)</t>
        </is>
      </c>
      <c r="O4" s="11" t="inlineStr">
        <is>
          <t>EUA price (€)</t>
        </is>
      </c>
      <c r="P4" s="11" t="inlineStr">
        <is>
          <t>ETS cost (€)</t>
        </is>
      </c>
      <c r="Q4" s="11" t="inlineStr">
        <is>
          <t>Q1 (€)</t>
        </is>
      </c>
      <c r="R4" s="11" t="inlineStr">
        <is>
          <t>Q2 (€)</t>
        </is>
      </c>
      <c r="S4" s="11" t="inlineStr">
        <is>
          <t>Q3 (€)</t>
        </is>
      </c>
      <c r="T4" s="11" t="inlineStr">
        <is>
          <t>Q4 (€)</t>
        </is>
      </c>
      <c r="U4" s="11" t="inlineStr">
        <is>
          <t>Across year end (1/0)</t>
        </is>
      </c>
      <c r="V4" s="11" t="inlineStr">
        <is>
          <t>Share in Year</t>
        </is>
      </c>
      <c r="W4" s="11" t="inlineStr">
        <is>
          <t>Outermost factor</t>
        </is>
      </c>
      <c r="X4" s="11" t="inlineStr">
        <is>
          <t>Next year</t>
        </is>
      </c>
      <c r="Y4" s="11" t="inlineStr">
        <is>
          <t>Share in next year</t>
        </is>
      </c>
      <c r="Z4" s="11" t="inlineStr">
        <is>
          <t>CO₂e counted, next year (t)</t>
        </is>
      </c>
      <c r="AA4" s="11" t="inlineStr">
        <is>
          <t>CO₂e in scope, next year (t)</t>
        </is>
      </c>
      <c r="AB4" s="11" t="inlineStr">
        <is>
          <t>Phase-in, next year</t>
        </is>
      </c>
      <c r="AC4" s="11" t="inlineStr">
        <is>
          <t>Ice-class factor, next year</t>
        </is>
      </c>
      <c r="AD4" s="11" t="inlineStr">
        <is>
          <t>Outermost factor, next year</t>
        </is>
      </c>
      <c r="AE4" s="11" t="inlineStr">
        <is>
          <t>Allowances, next year (EUA)</t>
        </is>
      </c>
      <c r="AF4" s="11" t="inlineStr">
        <is>
          <t>EUA price, next year (€)</t>
        </is>
      </c>
      <c r="AG4" s="11" t="inlineStr">
        <is>
          <t>ETS cost, next year (€)</t>
        </is>
      </c>
    </row>
    <row r="5">
      <c r="A5">
        <f>IF(INDEX(Fuel!$B$1:$B$16,ROW())="","",INDEX(Fuel!$B$1:$B$16,ROW()))</f>
        <v/>
      </c>
      <c r="B5">
        <f>IF(INDEX(Fuel!$A$1:$A$16,ROW())="OK",1,0)</f>
        <v/>
      </c>
      <c r="C5">
        <f>IF(B5=1,INDEX(Fuel!$C$1:$C$16,ROW()),0)</f>
        <v/>
      </c>
      <c r="D5">
        <f>IFERROR(INDEX(Constants!$B$27:$B$29,MATCH(INDEX(Fuel!$E$1:$E$16,ROW()),Constants!$A$27:$A$29,0)),0)</f>
        <v/>
      </c>
      <c r="E5">
        <f>IFERROR(IF(AND(INDEX(Ships!$E$5:$E$5,MATCH(INDEX(Fuel!$B$1:$B$16,ROW()),Ships!$B$5:$B$5,0))="Yes",C5&lt;=Constants!$B$15),1-Constants!$B$14/100,1),1)</f>
        <v/>
      </c>
      <c r="F5">
        <f>IFERROR(INDEX(Constants!$B$33:$B$39,MATCH(C5,Constants!$A$33:$A$39,0))/100,0)</f>
        <v/>
      </c>
      <c r="G5">
        <f>IF(B5=1,IF(N(INDEX(Fuel!$I$1:$I$16,ROW()))&gt;0,IFERROR(INDEX(Constants!$B$20:$B$23,MATCH(INDEX(Ships!$F$5:$F$5,MATCH(INDEX(Fuel!$B$1:$B$16,ROW()),Ships!$B$5:$B$5,0)),Constants!$A$20:$A$23,0)),0),0),0)</f>
        <v/>
      </c>
      <c r="H5">
        <f>IF(B5=1,N(INDEX(Fuel!$I$1:$I$16,ROW()))*G5/100,0)</f>
        <v/>
      </c>
      <c r="I5" s="18">
        <f>IF(B5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5*Constants!$E$6,0)</f>
        <v/>
      </c>
      <c r="J5" s="18">
        <f>IF(B5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5*Constants!$E$7+H5,0)</f>
        <v/>
      </c>
      <c r="K5" s="18">
        <f>IF(B5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5*Constants!$E$8,0)</f>
        <v/>
      </c>
      <c r="L5" s="18">
        <f>V5*(I5+IF(C5&gt;=Constants!$B$13,J5*Constants!$B$11+K5*Constants!$B$12,0))</f>
        <v/>
      </c>
      <c r="M5" s="18">
        <f>L5*D5</f>
        <v/>
      </c>
      <c r="N5" s="18">
        <f>M5*F5*E5*W5</f>
        <v/>
      </c>
      <c r="O5">
        <f>IFERROR(INDEX(Prices!$B$5:$B$11,MATCH(C5,Prices!$A$5:$A$11,0)),0)</f>
        <v/>
      </c>
      <c r="P5" s="18">
        <f>N5*O5</f>
        <v/>
      </c>
      <c r="Q5" s="18">
        <f>IF(U5=1,0,IF(INDEX(Fuel!$D$1:$D$16,ROW())="Q1",P5,IF(INDEX(Fuel!$D$1:$D$16,ROW())="",P5/4,0)))</f>
        <v/>
      </c>
      <c r="R5" s="18">
        <f>IF(U5=1,0,IF(INDEX(Fuel!$D$1:$D$16,ROW())="Q2",P5,IF(INDEX(Fuel!$D$1:$D$16,ROW())="",P5/4,0)))</f>
        <v/>
      </c>
      <c r="S5" s="18">
        <f>IF(U5=1,0,IF(INDEX(Fuel!$D$1:$D$16,ROW())="Q3",P5,IF(INDEX(Fuel!$D$1:$D$16,ROW())="",P5/4,0)))</f>
        <v/>
      </c>
      <c r="T5" s="18">
        <f>IF(U5=1,P5,IF(INDEX(Fuel!$D$1:$D$16,ROW())="Q4",P5,IF(INDEX(Fuel!$D$1:$D$16,ROW())="",P5/4,0)))</f>
        <v/>
      </c>
      <c r="U5">
        <f>IF(AND(B5=1,ISNUMBER(INDEX(Fuel!$Q$1:$Q$16,ROW())),N(INDEX(Fuel!$R$1:$R$16,ROW()))&gt;DATE(C5+1,1,1)),1,0)</f>
        <v/>
      </c>
      <c r="V5">
        <f>IF(U5=1,(DATE(C5+1,1,1)-INDEX(Fuel!$Q$1:$Q$16,ROW()))/(INDEX(Fuel!$R$1:$R$16,ROW())-INDEX(Fuel!$Q$1:$Q$16,ROW())),1)</f>
        <v/>
      </c>
      <c r="W5">
        <f>IF(AND(INDEX(Fuel!$O$1:$O$16,ROW())="Yes",C5&lt;=Constants!$B$18),0,1)</f>
        <v/>
      </c>
      <c r="X5">
        <f>IF(U5=1,C5+1,0)</f>
        <v/>
      </c>
      <c r="Y5">
        <f>IF(U5=1,1-V5,0)</f>
        <v/>
      </c>
      <c r="Z5" s="18">
        <f>IF(U5=1,Y5*(I5+IF(X5&gt;=Constants!$B$13,J5*Constants!$B$11+K5*Constants!$B$12,0)),0)</f>
        <v/>
      </c>
      <c r="AA5" s="18">
        <f>Z5*D5</f>
        <v/>
      </c>
      <c r="AB5">
        <f>IFERROR(INDEX(Constants!$B$33:$B$39,MATCH(X5,Constants!$A$33:$A$39,0))/100,0)</f>
        <v/>
      </c>
      <c r="AC5">
        <f>IFERROR(IF(AND(INDEX(Ships!$E$5:$E$5,MATCH(INDEX(Fuel!$B$1:$B$16,ROW()),Ships!$B$5:$B$5,0))="Yes",X5&lt;=Constants!$B$15),1-Constants!$B$14/100,1),1)</f>
        <v/>
      </c>
      <c r="AD5">
        <f>IF(AND(INDEX(Fuel!$O$1:$O$16,ROW())="Yes",X5&lt;=Constants!$B$18),0,1)</f>
        <v/>
      </c>
      <c r="AE5" s="18">
        <f>AA5*AB5*AC5*AD5</f>
        <v/>
      </c>
      <c r="AF5">
        <f>IFERROR(INDEX(Prices!$B$5:$B$11,MATCH(X5,Prices!$A$5:$A$11,0)),0)</f>
        <v/>
      </c>
      <c r="AG5" s="18">
        <f>AE5*AF5</f>
        <v/>
      </c>
    </row>
    <row r="6">
      <c r="A6">
        <f>IF(INDEX(Fuel!$B$1:$B$16,ROW())="","",INDEX(Fuel!$B$1:$B$16,ROW()))</f>
        <v/>
      </c>
      <c r="B6">
        <f>IF(INDEX(Fuel!$A$1:$A$16,ROW())="OK",1,0)</f>
        <v/>
      </c>
      <c r="C6">
        <f>IF(B6=1,INDEX(Fuel!$C$1:$C$16,ROW()),0)</f>
        <v/>
      </c>
      <c r="D6">
        <f>IFERROR(INDEX(Constants!$B$27:$B$29,MATCH(INDEX(Fuel!$E$1:$E$16,ROW()),Constants!$A$27:$A$29,0)),0)</f>
        <v/>
      </c>
      <c r="E6">
        <f>IFERROR(IF(AND(INDEX(Ships!$E$5:$E$5,MATCH(INDEX(Fuel!$B$1:$B$16,ROW()),Ships!$B$5:$B$5,0))="Yes",C6&lt;=Constants!$B$15),1-Constants!$B$14/100,1),1)</f>
        <v/>
      </c>
      <c r="F6">
        <f>IFERROR(INDEX(Constants!$B$33:$B$39,MATCH(C6,Constants!$A$33:$A$39,0))/100,0)</f>
        <v/>
      </c>
      <c r="G6">
        <f>IF(B6=1,IF(N(INDEX(Fuel!$I$1:$I$16,ROW()))&gt;0,IFERROR(INDEX(Constants!$B$20:$B$23,MATCH(INDEX(Ships!$F$5:$F$5,MATCH(INDEX(Fuel!$B$1:$B$16,ROW()),Ships!$B$5:$B$5,0)),Constants!$A$20:$A$23,0)),0),0),0)</f>
        <v/>
      </c>
      <c r="H6">
        <f>IF(B6=1,N(INDEX(Fuel!$I$1:$I$16,ROW()))*G6/100,0)</f>
        <v/>
      </c>
      <c r="I6" s="18">
        <f>IF(B6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6*Constants!$E$6,0)</f>
        <v/>
      </c>
      <c r="J6" s="18">
        <f>IF(B6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6*Constants!$E$7+H6,0)</f>
        <v/>
      </c>
      <c r="K6" s="18">
        <f>IF(B6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6*Constants!$E$8,0)</f>
        <v/>
      </c>
      <c r="L6" s="18">
        <f>V6*(I6+IF(C6&gt;=Constants!$B$13,J6*Constants!$B$11+K6*Constants!$B$12,0))</f>
        <v/>
      </c>
      <c r="M6" s="18">
        <f>L6*D6</f>
        <v/>
      </c>
      <c r="N6" s="18">
        <f>M6*F6*E6*W6</f>
        <v/>
      </c>
      <c r="O6">
        <f>IFERROR(INDEX(Prices!$B$5:$B$11,MATCH(C6,Prices!$A$5:$A$11,0)),0)</f>
        <v/>
      </c>
      <c r="P6" s="18">
        <f>N6*O6</f>
        <v/>
      </c>
      <c r="Q6" s="18">
        <f>IF(U6=1,0,IF(INDEX(Fuel!$D$1:$D$16,ROW())="Q1",P6,IF(INDEX(Fuel!$D$1:$D$16,ROW())="",P6/4,0)))</f>
        <v/>
      </c>
      <c r="R6" s="18">
        <f>IF(U6=1,0,IF(INDEX(Fuel!$D$1:$D$16,ROW())="Q2",P6,IF(INDEX(Fuel!$D$1:$D$16,ROW())="",P6/4,0)))</f>
        <v/>
      </c>
      <c r="S6" s="18">
        <f>IF(U6=1,0,IF(INDEX(Fuel!$D$1:$D$16,ROW())="Q3",P6,IF(INDEX(Fuel!$D$1:$D$16,ROW())="",P6/4,0)))</f>
        <v/>
      </c>
      <c r="T6" s="18">
        <f>IF(U6=1,P6,IF(INDEX(Fuel!$D$1:$D$16,ROW())="Q4",P6,IF(INDEX(Fuel!$D$1:$D$16,ROW())="",P6/4,0)))</f>
        <v/>
      </c>
      <c r="U6">
        <f>IF(AND(B6=1,ISNUMBER(INDEX(Fuel!$Q$1:$Q$16,ROW())),N(INDEX(Fuel!$R$1:$R$16,ROW()))&gt;DATE(C6+1,1,1)),1,0)</f>
        <v/>
      </c>
      <c r="V6">
        <f>IF(U6=1,(DATE(C6+1,1,1)-INDEX(Fuel!$Q$1:$Q$16,ROW()))/(INDEX(Fuel!$R$1:$R$16,ROW())-INDEX(Fuel!$Q$1:$Q$16,ROW())),1)</f>
        <v/>
      </c>
      <c r="W6">
        <f>IF(AND(INDEX(Fuel!$O$1:$O$16,ROW())="Yes",C6&lt;=Constants!$B$18),0,1)</f>
        <v/>
      </c>
      <c r="X6">
        <f>IF(U6=1,C6+1,0)</f>
        <v/>
      </c>
      <c r="Y6">
        <f>IF(U6=1,1-V6,0)</f>
        <v/>
      </c>
      <c r="Z6" s="18">
        <f>IF(U6=1,Y6*(I6+IF(X6&gt;=Constants!$B$13,J6*Constants!$B$11+K6*Constants!$B$12,0)),0)</f>
        <v/>
      </c>
      <c r="AA6" s="18">
        <f>Z6*D6</f>
        <v/>
      </c>
      <c r="AB6">
        <f>IFERROR(INDEX(Constants!$B$33:$B$39,MATCH(X6,Constants!$A$33:$A$39,0))/100,0)</f>
        <v/>
      </c>
      <c r="AC6">
        <f>IFERROR(IF(AND(INDEX(Ships!$E$5:$E$5,MATCH(INDEX(Fuel!$B$1:$B$16,ROW()),Ships!$B$5:$B$5,0))="Yes",X6&lt;=Constants!$B$15),1-Constants!$B$14/100,1),1)</f>
        <v/>
      </c>
      <c r="AD6">
        <f>IF(AND(INDEX(Fuel!$O$1:$O$16,ROW())="Yes",X6&lt;=Constants!$B$18),0,1)</f>
        <v/>
      </c>
      <c r="AE6" s="18">
        <f>AA6*AB6*AC6*AD6</f>
        <v/>
      </c>
      <c r="AF6">
        <f>IFERROR(INDEX(Prices!$B$5:$B$11,MATCH(X6,Prices!$A$5:$A$11,0)),0)</f>
        <v/>
      </c>
      <c r="AG6" s="18">
        <f>AE6*AF6</f>
        <v/>
      </c>
    </row>
    <row r="7">
      <c r="A7">
        <f>IF(INDEX(Fuel!$B$1:$B$16,ROW())="","",INDEX(Fuel!$B$1:$B$16,ROW()))</f>
        <v/>
      </c>
      <c r="B7">
        <f>IF(INDEX(Fuel!$A$1:$A$16,ROW())="OK",1,0)</f>
        <v/>
      </c>
      <c r="C7">
        <f>IF(B7=1,INDEX(Fuel!$C$1:$C$16,ROW()),0)</f>
        <v/>
      </c>
      <c r="D7">
        <f>IFERROR(INDEX(Constants!$B$27:$B$29,MATCH(INDEX(Fuel!$E$1:$E$16,ROW()),Constants!$A$27:$A$29,0)),0)</f>
        <v/>
      </c>
      <c r="E7">
        <f>IFERROR(IF(AND(INDEX(Ships!$E$5:$E$5,MATCH(INDEX(Fuel!$B$1:$B$16,ROW()),Ships!$B$5:$B$5,0))="Yes",C7&lt;=Constants!$B$15),1-Constants!$B$14/100,1),1)</f>
        <v/>
      </c>
      <c r="F7">
        <f>IFERROR(INDEX(Constants!$B$33:$B$39,MATCH(C7,Constants!$A$33:$A$39,0))/100,0)</f>
        <v/>
      </c>
      <c r="G7">
        <f>IF(B7=1,IF(N(INDEX(Fuel!$I$1:$I$16,ROW()))&gt;0,IFERROR(INDEX(Constants!$B$20:$B$23,MATCH(INDEX(Ships!$F$5:$F$5,MATCH(INDEX(Fuel!$B$1:$B$16,ROW()),Ships!$B$5:$B$5,0)),Constants!$A$20:$A$23,0)),0),0),0)</f>
        <v/>
      </c>
      <c r="H7">
        <f>IF(B7=1,N(INDEX(Fuel!$I$1:$I$16,ROW()))*G7/100,0)</f>
        <v/>
      </c>
      <c r="I7" s="18">
        <f>IF(B7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7*Constants!$E$6,0)</f>
        <v/>
      </c>
      <c r="J7" s="18">
        <f>IF(B7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7*Constants!$E$7+H7,0)</f>
        <v/>
      </c>
      <c r="K7" s="18">
        <f>IF(B7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7*Constants!$E$8,0)</f>
        <v/>
      </c>
      <c r="L7" s="18">
        <f>V7*(I7+IF(C7&gt;=Constants!$B$13,J7*Constants!$B$11+K7*Constants!$B$12,0))</f>
        <v/>
      </c>
      <c r="M7" s="18">
        <f>L7*D7</f>
        <v/>
      </c>
      <c r="N7" s="18">
        <f>M7*F7*E7*W7</f>
        <v/>
      </c>
      <c r="O7">
        <f>IFERROR(INDEX(Prices!$B$5:$B$11,MATCH(C7,Prices!$A$5:$A$11,0)),0)</f>
        <v/>
      </c>
      <c r="P7" s="18">
        <f>N7*O7</f>
        <v/>
      </c>
      <c r="Q7" s="18">
        <f>IF(U7=1,0,IF(INDEX(Fuel!$D$1:$D$16,ROW())="Q1",P7,IF(INDEX(Fuel!$D$1:$D$16,ROW())="",P7/4,0)))</f>
        <v/>
      </c>
      <c r="R7" s="18">
        <f>IF(U7=1,0,IF(INDEX(Fuel!$D$1:$D$16,ROW())="Q2",P7,IF(INDEX(Fuel!$D$1:$D$16,ROW())="",P7/4,0)))</f>
        <v/>
      </c>
      <c r="S7" s="18">
        <f>IF(U7=1,0,IF(INDEX(Fuel!$D$1:$D$16,ROW())="Q3",P7,IF(INDEX(Fuel!$D$1:$D$16,ROW())="",P7/4,0)))</f>
        <v/>
      </c>
      <c r="T7" s="18">
        <f>IF(U7=1,P7,IF(INDEX(Fuel!$D$1:$D$16,ROW())="Q4",P7,IF(INDEX(Fuel!$D$1:$D$16,ROW())="",P7/4,0)))</f>
        <v/>
      </c>
      <c r="U7">
        <f>IF(AND(B7=1,ISNUMBER(INDEX(Fuel!$Q$1:$Q$16,ROW())),N(INDEX(Fuel!$R$1:$R$16,ROW()))&gt;DATE(C7+1,1,1)),1,0)</f>
        <v/>
      </c>
      <c r="V7">
        <f>IF(U7=1,(DATE(C7+1,1,1)-INDEX(Fuel!$Q$1:$Q$16,ROW()))/(INDEX(Fuel!$R$1:$R$16,ROW())-INDEX(Fuel!$Q$1:$Q$16,ROW())),1)</f>
        <v/>
      </c>
      <c r="W7">
        <f>IF(AND(INDEX(Fuel!$O$1:$O$16,ROW())="Yes",C7&lt;=Constants!$B$18),0,1)</f>
        <v/>
      </c>
      <c r="X7">
        <f>IF(U7=1,C7+1,0)</f>
        <v/>
      </c>
      <c r="Y7">
        <f>IF(U7=1,1-V7,0)</f>
        <v/>
      </c>
      <c r="Z7" s="18">
        <f>IF(U7=1,Y7*(I7+IF(X7&gt;=Constants!$B$13,J7*Constants!$B$11+K7*Constants!$B$12,0)),0)</f>
        <v/>
      </c>
      <c r="AA7" s="18">
        <f>Z7*D7</f>
        <v/>
      </c>
      <c r="AB7">
        <f>IFERROR(INDEX(Constants!$B$33:$B$39,MATCH(X7,Constants!$A$33:$A$39,0))/100,0)</f>
        <v/>
      </c>
      <c r="AC7">
        <f>IFERROR(IF(AND(INDEX(Ships!$E$5:$E$5,MATCH(INDEX(Fuel!$B$1:$B$16,ROW()),Ships!$B$5:$B$5,0))="Yes",X7&lt;=Constants!$B$15),1-Constants!$B$14/100,1),1)</f>
        <v/>
      </c>
      <c r="AD7">
        <f>IF(AND(INDEX(Fuel!$O$1:$O$16,ROW())="Yes",X7&lt;=Constants!$B$18),0,1)</f>
        <v/>
      </c>
      <c r="AE7" s="18">
        <f>AA7*AB7*AC7*AD7</f>
        <v/>
      </c>
      <c r="AF7">
        <f>IFERROR(INDEX(Prices!$B$5:$B$11,MATCH(X7,Prices!$A$5:$A$11,0)),0)</f>
        <v/>
      </c>
      <c r="AG7" s="18">
        <f>AE7*AF7</f>
        <v/>
      </c>
    </row>
    <row r="8">
      <c r="A8">
        <f>IF(INDEX(Fuel!$B$1:$B$16,ROW())="","",INDEX(Fuel!$B$1:$B$16,ROW()))</f>
        <v/>
      </c>
      <c r="B8">
        <f>IF(INDEX(Fuel!$A$1:$A$16,ROW())="OK",1,0)</f>
        <v/>
      </c>
      <c r="C8">
        <f>IF(B8=1,INDEX(Fuel!$C$1:$C$16,ROW()),0)</f>
        <v/>
      </c>
      <c r="D8">
        <f>IFERROR(INDEX(Constants!$B$27:$B$29,MATCH(INDEX(Fuel!$E$1:$E$16,ROW()),Constants!$A$27:$A$29,0)),0)</f>
        <v/>
      </c>
      <c r="E8">
        <f>IFERROR(IF(AND(INDEX(Ships!$E$5:$E$5,MATCH(INDEX(Fuel!$B$1:$B$16,ROW()),Ships!$B$5:$B$5,0))="Yes",C8&lt;=Constants!$B$15),1-Constants!$B$14/100,1),1)</f>
        <v/>
      </c>
      <c r="F8">
        <f>IFERROR(INDEX(Constants!$B$33:$B$39,MATCH(C8,Constants!$A$33:$A$39,0))/100,0)</f>
        <v/>
      </c>
      <c r="G8">
        <f>IF(B8=1,IF(N(INDEX(Fuel!$I$1:$I$16,ROW()))&gt;0,IFERROR(INDEX(Constants!$B$20:$B$23,MATCH(INDEX(Ships!$F$5:$F$5,MATCH(INDEX(Fuel!$B$1:$B$16,ROW()),Ships!$B$5:$B$5,0)),Constants!$A$20:$A$23,0)),0),0),0)</f>
        <v/>
      </c>
      <c r="H8">
        <f>IF(B8=1,N(INDEX(Fuel!$I$1:$I$16,ROW()))*G8/100,0)</f>
        <v/>
      </c>
      <c r="I8" s="18">
        <f>IF(B8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8*Constants!$E$6,0)</f>
        <v/>
      </c>
      <c r="J8" s="18">
        <f>IF(B8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8*Constants!$E$7+H8,0)</f>
        <v/>
      </c>
      <c r="K8" s="18">
        <f>IF(B8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8*Constants!$E$8,0)</f>
        <v/>
      </c>
      <c r="L8" s="18">
        <f>V8*(I8+IF(C8&gt;=Constants!$B$13,J8*Constants!$B$11+K8*Constants!$B$12,0))</f>
        <v/>
      </c>
      <c r="M8" s="18">
        <f>L8*D8</f>
        <v/>
      </c>
      <c r="N8" s="18">
        <f>M8*F8*E8*W8</f>
        <v/>
      </c>
      <c r="O8">
        <f>IFERROR(INDEX(Prices!$B$5:$B$11,MATCH(C8,Prices!$A$5:$A$11,0)),0)</f>
        <v/>
      </c>
      <c r="P8" s="18">
        <f>N8*O8</f>
        <v/>
      </c>
      <c r="Q8" s="18">
        <f>IF(U8=1,0,IF(INDEX(Fuel!$D$1:$D$16,ROW())="Q1",P8,IF(INDEX(Fuel!$D$1:$D$16,ROW())="",P8/4,0)))</f>
        <v/>
      </c>
      <c r="R8" s="18">
        <f>IF(U8=1,0,IF(INDEX(Fuel!$D$1:$D$16,ROW())="Q2",P8,IF(INDEX(Fuel!$D$1:$D$16,ROW())="",P8/4,0)))</f>
        <v/>
      </c>
      <c r="S8" s="18">
        <f>IF(U8=1,0,IF(INDEX(Fuel!$D$1:$D$16,ROW())="Q3",P8,IF(INDEX(Fuel!$D$1:$D$16,ROW())="",P8/4,0)))</f>
        <v/>
      </c>
      <c r="T8" s="18">
        <f>IF(U8=1,P8,IF(INDEX(Fuel!$D$1:$D$16,ROW())="Q4",P8,IF(INDEX(Fuel!$D$1:$D$16,ROW())="",P8/4,0)))</f>
        <v/>
      </c>
      <c r="U8">
        <f>IF(AND(B8=1,ISNUMBER(INDEX(Fuel!$Q$1:$Q$16,ROW())),N(INDEX(Fuel!$R$1:$R$16,ROW()))&gt;DATE(C8+1,1,1)),1,0)</f>
        <v/>
      </c>
      <c r="V8">
        <f>IF(U8=1,(DATE(C8+1,1,1)-INDEX(Fuel!$Q$1:$Q$16,ROW()))/(INDEX(Fuel!$R$1:$R$16,ROW())-INDEX(Fuel!$Q$1:$Q$16,ROW())),1)</f>
        <v/>
      </c>
      <c r="W8">
        <f>IF(AND(INDEX(Fuel!$O$1:$O$16,ROW())="Yes",C8&lt;=Constants!$B$18),0,1)</f>
        <v/>
      </c>
      <c r="X8">
        <f>IF(U8=1,C8+1,0)</f>
        <v/>
      </c>
      <c r="Y8">
        <f>IF(U8=1,1-V8,0)</f>
        <v/>
      </c>
      <c r="Z8" s="18">
        <f>IF(U8=1,Y8*(I8+IF(X8&gt;=Constants!$B$13,J8*Constants!$B$11+K8*Constants!$B$12,0)),0)</f>
        <v/>
      </c>
      <c r="AA8" s="18">
        <f>Z8*D8</f>
        <v/>
      </c>
      <c r="AB8">
        <f>IFERROR(INDEX(Constants!$B$33:$B$39,MATCH(X8,Constants!$A$33:$A$39,0))/100,0)</f>
        <v/>
      </c>
      <c r="AC8">
        <f>IFERROR(IF(AND(INDEX(Ships!$E$5:$E$5,MATCH(INDEX(Fuel!$B$1:$B$16,ROW()),Ships!$B$5:$B$5,0))="Yes",X8&lt;=Constants!$B$15),1-Constants!$B$14/100,1),1)</f>
        <v/>
      </c>
      <c r="AD8">
        <f>IF(AND(INDEX(Fuel!$O$1:$O$16,ROW())="Yes",X8&lt;=Constants!$B$18),0,1)</f>
        <v/>
      </c>
      <c r="AE8" s="18">
        <f>AA8*AB8*AC8*AD8</f>
        <v/>
      </c>
      <c r="AF8">
        <f>IFERROR(INDEX(Prices!$B$5:$B$11,MATCH(X8,Prices!$A$5:$A$11,0)),0)</f>
        <v/>
      </c>
      <c r="AG8" s="18">
        <f>AE8*AF8</f>
        <v/>
      </c>
    </row>
    <row r="9">
      <c r="A9">
        <f>IF(INDEX(Fuel!$B$1:$B$16,ROW())="","",INDEX(Fuel!$B$1:$B$16,ROW()))</f>
        <v/>
      </c>
      <c r="B9">
        <f>IF(INDEX(Fuel!$A$1:$A$16,ROW())="OK",1,0)</f>
        <v/>
      </c>
      <c r="C9">
        <f>IF(B9=1,INDEX(Fuel!$C$1:$C$16,ROW()),0)</f>
        <v/>
      </c>
      <c r="D9">
        <f>IFERROR(INDEX(Constants!$B$27:$B$29,MATCH(INDEX(Fuel!$E$1:$E$16,ROW()),Constants!$A$27:$A$29,0)),0)</f>
        <v/>
      </c>
      <c r="E9">
        <f>IFERROR(IF(AND(INDEX(Ships!$E$5:$E$5,MATCH(INDEX(Fuel!$B$1:$B$16,ROW()),Ships!$B$5:$B$5,0))="Yes",C9&lt;=Constants!$B$15),1-Constants!$B$14/100,1),1)</f>
        <v/>
      </c>
      <c r="F9">
        <f>IFERROR(INDEX(Constants!$B$33:$B$39,MATCH(C9,Constants!$A$33:$A$39,0))/100,0)</f>
        <v/>
      </c>
      <c r="G9">
        <f>IF(B9=1,IF(N(INDEX(Fuel!$I$1:$I$16,ROW()))&gt;0,IFERROR(INDEX(Constants!$B$20:$B$23,MATCH(INDEX(Ships!$F$5:$F$5,MATCH(INDEX(Fuel!$B$1:$B$16,ROW()),Ships!$B$5:$B$5,0)),Constants!$A$20:$A$23,0)),0),0),0)</f>
        <v/>
      </c>
      <c r="H9">
        <f>IF(B9=1,N(INDEX(Fuel!$I$1:$I$16,ROW()))*G9/100,0)</f>
        <v/>
      </c>
      <c r="I9" s="18">
        <f>IF(B9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9*Constants!$E$6,0)</f>
        <v/>
      </c>
      <c r="J9" s="18">
        <f>IF(B9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9*Constants!$E$7+H9,0)</f>
        <v/>
      </c>
      <c r="K9" s="18">
        <f>IF(B9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9*Constants!$E$8,0)</f>
        <v/>
      </c>
      <c r="L9" s="18">
        <f>V9*(I9+IF(C9&gt;=Constants!$B$13,J9*Constants!$B$11+K9*Constants!$B$12,0))</f>
        <v/>
      </c>
      <c r="M9" s="18">
        <f>L9*D9</f>
        <v/>
      </c>
      <c r="N9" s="18">
        <f>M9*F9*E9*W9</f>
        <v/>
      </c>
      <c r="O9">
        <f>IFERROR(INDEX(Prices!$B$5:$B$11,MATCH(C9,Prices!$A$5:$A$11,0)),0)</f>
        <v/>
      </c>
      <c r="P9" s="18">
        <f>N9*O9</f>
        <v/>
      </c>
      <c r="Q9" s="18">
        <f>IF(U9=1,0,IF(INDEX(Fuel!$D$1:$D$16,ROW())="Q1",P9,IF(INDEX(Fuel!$D$1:$D$16,ROW())="",P9/4,0)))</f>
        <v/>
      </c>
      <c r="R9" s="18">
        <f>IF(U9=1,0,IF(INDEX(Fuel!$D$1:$D$16,ROW())="Q2",P9,IF(INDEX(Fuel!$D$1:$D$16,ROW())="",P9/4,0)))</f>
        <v/>
      </c>
      <c r="S9" s="18">
        <f>IF(U9=1,0,IF(INDEX(Fuel!$D$1:$D$16,ROW())="Q3",P9,IF(INDEX(Fuel!$D$1:$D$16,ROW())="",P9/4,0)))</f>
        <v/>
      </c>
      <c r="T9" s="18">
        <f>IF(U9=1,P9,IF(INDEX(Fuel!$D$1:$D$16,ROW())="Q4",P9,IF(INDEX(Fuel!$D$1:$D$16,ROW())="",P9/4,0)))</f>
        <v/>
      </c>
      <c r="U9">
        <f>IF(AND(B9=1,ISNUMBER(INDEX(Fuel!$Q$1:$Q$16,ROW())),N(INDEX(Fuel!$R$1:$R$16,ROW()))&gt;DATE(C9+1,1,1)),1,0)</f>
        <v/>
      </c>
      <c r="V9">
        <f>IF(U9=1,(DATE(C9+1,1,1)-INDEX(Fuel!$Q$1:$Q$16,ROW()))/(INDEX(Fuel!$R$1:$R$16,ROW())-INDEX(Fuel!$Q$1:$Q$16,ROW())),1)</f>
        <v/>
      </c>
      <c r="W9">
        <f>IF(AND(INDEX(Fuel!$O$1:$O$16,ROW())="Yes",C9&lt;=Constants!$B$18),0,1)</f>
        <v/>
      </c>
      <c r="X9">
        <f>IF(U9=1,C9+1,0)</f>
        <v/>
      </c>
      <c r="Y9">
        <f>IF(U9=1,1-V9,0)</f>
        <v/>
      </c>
      <c r="Z9" s="18">
        <f>IF(U9=1,Y9*(I9+IF(X9&gt;=Constants!$B$13,J9*Constants!$B$11+K9*Constants!$B$12,0)),0)</f>
        <v/>
      </c>
      <c r="AA9" s="18">
        <f>Z9*D9</f>
        <v/>
      </c>
      <c r="AB9">
        <f>IFERROR(INDEX(Constants!$B$33:$B$39,MATCH(X9,Constants!$A$33:$A$39,0))/100,0)</f>
        <v/>
      </c>
      <c r="AC9">
        <f>IFERROR(IF(AND(INDEX(Ships!$E$5:$E$5,MATCH(INDEX(Fuel!$B$1:$B$16,ROW()),Ships!$B$5:$B$5,0))="Yes",X9&lt;=Constants!$B$15),1-Constants!$B$14/100,1),1)</f>
        <v/>
      </c>
      <c r="AD9">
        <f>IF(AND(INDEX(Fuel!$O$1:$O$16,ROW())="Yes",X9&lt;=Constants!$B$18),0,1)</f>
        <v/>
      </c>
      <c r="AE9" s="18">
        <f>AA9*AB9*AC9*AD9</f>
        <v/>
      </c>
      <c r="AF9">
        <f>IFERROR(INDEX(Prices!$B$5:$B$11,MATCH(X9,Prices!$A$5:$A$11,0)),0)</f>
        <v/>
      </c>
      <c r="AG9" s="18">
        <f>AE9*AF9</f>
        <v/>
      </c>
    </row>
    <row r="10">
      <c r="A10">
        <f>IF(INDEX(Fuel!$B$1:$B$16,ROW())="","",INDEX(Fuel!$B$1:$B$16,ROW()))</f>
        <v/>
      </c>
      <c r="B10">
        <f>IF(INDEX(Fuel!$A$1:$A$16,ROW())="OK",1,0)</f>
        <v/>
      </c>
      <c r="C10">
        <f>IF(B10=1,INDEX(Fuel!$C$1:$C$16,ROW()),0)</f>
        <v/>
      </c>
      <c r="D10">
        <f>IFERROR(INDEX(Constants!$B$27:$B$29,MATCH(INDEX(Fuel!$E$1:$E$16,ROW()),Constants!$A$27:$A$29,0)),0)</f>
        <v/>
      </c>
      <c r="E10">
        <f>IFERROR(IF(AND(INDEX(Ships!$E$5:$E$5,MATCH(INDEX(Fuel!$B$1:$B$16,ROW()),Ships!$B$5:$B$5,0))="Yes",C10&lt;=Constants!$B$15),1-Constants!$B$14/100,1),1)</f>
        <v/>
      </c>
      <c r="F10">
        <f>IFERROR(INDEX(Constants!$B$33:$B$39,MATCH(C10,Constants!$A$33:$A$39,0))/100,0)</f>
        <v/>
      </c>
      <c r="G10">
        <f>IF(B10=1,IF(N(INDEX(Fuel!$I$1:$I$16,ROW()))&gt;0,IFERROR(INDEX(Constants!$B$20:$B$23,MATCH(INDEX(Ships!$F$5:$F$5,MATCH(INDEX(Fuel!$B$1:$B$16,ROW()),Ships!$B$5:$B$5,0)),Constants!$A$20:$A$23,0)),0),0),0)</f>
        <v/>
      </c>
      <c r="H10">
        <f>IF(B10=1,N(INDEX(Fuel!$I$1:$I$16,ROW()))*G10/100,0)</f>
        <v/>
      </c>
      <c r="I10" s="18">
        <f>IF(B10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10*Constants!$E$6,0)</f>
        <v/>
      </c>
      <c r="J10" s="18">
        <f>IF(B10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10*Constants!$E$7+H10,0)</f>
        <v/>
      </c>
      <c r="K10" s="18">
        <f>IF(B10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10*Constants!$E$8,0)</f>
        <v/>
      </c>
      <c r="L10" s="18">
        <f>V10*(I10+IF(C10&gt;=Constants!$B$13,J10*Constants!$B$11+K10*Constants!$B$12,0))</f>
        <v/>
      </c>
      <c r="M10" s="18">
        <f>L10*D10</f>
        <v/>
      </c>
      <c r="N10" s="18">
        <f>M10*F10*E10*W10</f>
        <v/>
      </c>
      <c r="O10">
        <f>IFERROR(INDEX(Prices!$B$5:$B$11,MATCH(C10,Prices!$A$5:$A$11,0)),0)</f>
        <v/>
      </c>
      <c r="P10" s="18">
        <f>N10*O10</f>
        <v/>
      </c>
      <c r="Q10" s="18">
        <f>IF(U10=1,0,IF(INDEX(Fuel!$D$1:$D$16,ROW())="Q1",P10,IF(INDEX(Fuel!$D$1:$D$16,ROW())="",P10/4,0)))</f>
        <v/>
      </c>
      <c r="R10" s="18">
        <f>IF(U10=1,0,IF(INDEX(Fuel!$D$1:$D$16,ROW())="Q2",P10,IF(INDEX(Fuel!$D$1:$D$16,ROW())="",P10/4,0)))</f>
        <v/>
      </c>
      <c r="S10" s="18">
        <f>IF(U10=1,0,IF(INDEX(Fuel!$D$1:$D$16,ROW())="Q3",P10,IF(INDEX(Fuel!$D$1:$D$16,ROW())="",P10/4,0)))</f>
        <v/>
      </c>
      <c r="T10" s="18">
        <f>IF(U10=1,P10,IF(INDEX(Fuel!$D$1:$D$16,ROW())="Q4",P10,IF(INDEX(Fuel!$D$1:$D$16,ROW())="",P10/4,0)))</f>
        <v/>
      </c>
      <c r="U10">
        <f>IF(AND(B10=1,ISNUMBER(INDEX(Fuel!$Q$1:$Q$16,ROW())),N(INDEX(Fuel!$R$1:$R$16,ROW()))&gt;DATE(C10+1,1,1)),1,0)</f>
        <v/>
      </c>
      <c r="V10">
        <f>IF(U10=1,(DATE(C10+1,1,1)-INDEX(Fuel!$Q$1:$Q$16,ROW()))/(INDEX(Fuel!$R$1:$R$16,ROW())-INDEX(Fuel!$Q$1:$Q$16,ROW())),1)</f>
        <v/>
      </c>
      <c r="W10">
        <f>IF(AND(INDEX(Fuel!$O$1:$O$16,ROW())="Yes",C10&lt;=Constants!$B$18),0,1)</f>
        <v/>
      </c>
      <c r="X10">
        <f>IF(U10=1,C10+1,0)</f>
        <v/>
      </c>
      <c r="Y10">
        <f>IF(U10=1,1-V10,0)</f>
        <v/>
      </c>
      <c r="Z10" s="18">
        <f>IF(U10=1,Y10*(I10+IF(X10&gt;=Constants!$B$13,J10*Constants!$B$11+K10*Constants!$B$12,0)),0)</f>
        <v/>
      </c>
      <c r="AA10" s="18">
        <f>Z10*D10</f>
        <v/>
      </c>
      <c r="AB10">
        <f>IFERROR(INDEX(Constants!$B$33:$B$39,MATCH(X10,Constants!$A$33:$A$39,0))/100,0)</f>
        <v/>
      </c>
      <c r="AC10">
        <f>IFERROR(IF(AND(INDEX(Ships!$E$5:$E$5,MATCH(INDEX(Fuel!$B$1:$B$16,ROW()),Ships!$B$5:$B$5,0))="Yes",X10&lt;=Constants!$B$15),1-Constants!$B$14/100,1),1)</f>
        <v/>
      </c>
      <c r="AD10">
        <f>IF(AND(INDEX(Fuel!$O$1:$O$16,ROW())="Yes",X10&lt;=Constants!$B$18),0,1)</f>
        <v/>
      </c>
      <c r="AE10" s="18">
        <f>AA10*AB10*AC10*AD10</f>
        <v/>
      </c>
      <c r="AF10">
        <f>IFERROR(INDEX(Prices!$B$5:$B$11,MATCH(X10,Prices!$A$5:$A$11,0)),0)</f>
        <v/>
      </c>
      <c r="AG10" s="18">
        <f>AE10*AF10</f>
        <v/>
      </c>
    </row>
    <row r="11">
      <c r="A11">
        <f>IF(INDEX(Fuel!$B$1:$B$16,ROW())="","",INDEX(Fuel!$B$1:$B$16,ROW()))</f>
        <v/>
      </c>
      <c r="B11">
        <f>IF(INDEX(Fuel!$A$1:$A$16,ROW())="OK",1,0)</f>
        <v/>
      </c>
      <c r="C11">
        <f>IF(B11=1,INDEX(Fuel!$C$1:$C$16,ROW()),0)</f>
        <v/>
      </c>
      <c r="D11">
        <f>IFERROR(INDEX(Constants!$B$27:$B$29,MATCH(INDEX(Fuel!$E$1:$E$16,ROW()),Constants!$A$27:$A$29,0)),0)</f>
        <v/>
      </c>
      <c r="E11">
        <f>IFERROR(IF(AND(INDEX(Ships!$E$5:$E$5,MATCH(INDEX(Fuel!$B$1:$B$16,ROW()),Ships!$B$5:$B$5,0))="Yes",C11&lt;=Constants!$B$15),1-Constants!$B$14/100,1),1)</f>
        <v/>
      </c>
      <c r="F11">
        <f>IFERROR(INDEX(Constants!$B$33:$B$39,MATCH(C11,Constants!$A$33:$A$39,0))/100,0)</f>
        <v/>
      </c>
      <c r="G11">
        <f>IF(B11=1,IF(N(INDEX(Fuel!$I$1:$I$16,ROW()))&gt;0,IFERROR(INDEX(Constants!$B$20:$B$23,MATCH(INDEX(Ships!$F$5:$F$5,MATCH(INDEX(Fuel!$B$1:$B$16,ROW()),Ships!$B$5:$B$5,0)),Constants!$A$20:$A$23,0)),0),0),0)</f>
        <v/>
      </c>
      <c r="H11">
        <f>IF(B11=1,N(INDEX(Fuel!$I$1:$I$16,ROW()))*G11/100,0)</f>
        <v/>
      </c>
      <c r="I11" s="18">
        <f>IF(B11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11*Constants!$E$6,0)</f>
        <v/>
      </c>
      <c r="J11" s="18">
        <f>IF(B11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11*Constants!$E$7+H11,0)</f>
        <v/>
      </c>
      <c r="K11" s="18">
        <f>IF(B11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11*Constants!$E$8,0)</f>
        <v/>
      </c>
      <c r="L11" s="18">
        <f>V11*(I11+IF(C11&gt;=Constants!$B$13,J11*Constants!$B$11+K11*Constants!$B$12,0))</f>
        <v/>
      </c>
      <c r="M11" s="18">
        <f>L11*D11</f>
        <v/>
      </c>
      <c r="N11" s="18">
        <f>M11*F11*E11*W11</f>
        <v/>
      </c>
      <c r="O11">
        <f>IFERROR(INDEX(Prices!$B$5:$B$11,MATCH(C11,Prices!$A$5:$A$11,0)),0)</f>
        <v/>
      </c>
      <c r="P11" s="18">
        <f>N11*O11</f>
        <v/>
      </c>
      <c r="Q11" s="18">
        <f>IF(U11=1,0,IF(INDEX(Fuel!$D$1:$D$16,ROW())="Q1",P11,IF(INDEX(Fuel!$D$1:$D$16,ROW())="",P11/4,0)))</f>
        <v/>
      </c>
      <c r="R11" s="18">
        <f>IF(U11=1,0,IF(INDEX(Fuel!$D$1:$D$16,ROW())="Q2",P11,IF(INDEX(Fuel!$D$1:$D$16,ROW())="",P11/4,0)))</f>
        <v/>
      </c>
      <c r="S11" s="18">
        <f>IF(U11=1,0,IF(INDEX(Fuel!$D$1:$D$16,ROW())="Q3",P11,IF(INDEX(Fuel!$D$1:$D$16,ROW())="",P11/4,0)))</f>
        <v/>
      </c>
      <c r="T11" s="18">
        <f>IF(U11=1,P11,IF(INDEX(Fuel!$D$1:$D$16,ROW())="Q4",P11,IF(INDEX(Fuel!$D$1:$D$16,ROW())="",P11/4,0)))</f>
        <v/>
      </c>
      <c r="U11">
        <f>IF(AND(B11=1,ISNUMBER(INDEX(Fuel!$Q$1:$Q$16,ROW())),N(INDEX(Fuel!$R$1:$R$16,ROW()))&gt;DATE(C11+1,1,1)),1,0)</f>
        <v/>
      </c>
      <c r="V11">
        <f>IF(U11=1,(DATE(C11+1,1,1)-INDEX(Fuel!$Q$1:$Q$16,ROW()))/(INDEX(Fuel!$R$1:$R$16,ROW())-INDEX(Fuel!$Q$1:$Q$16,ROW())),1)</f>
        <v/>
      </c>
      <c r="W11">
        <f>IF(AND(INDEX(Fuel!$O$1:$O$16,ROW())="Yes",C11&lt;=Constants!$B$18),0,1)</f>
        <v/>
      </c>
      <c r="X11">
        <f>IF(U11=1,C11+1,0)</f>
        <v/>
      </c>
      <c r="Y11">
        <f>IF(U11=1,1-V11,0)</f>
        <v/>
      </c>
      <c r="Z11" s="18">
        <f>IF(U11=1,Y11*(I11+IF(X11&gt;=Constants!$B$13,J11*Constants!$B$11+K11*Constants!$B$12,0)),0)</f>
        <v/>
      </c>
      <c r="AA11" s="18">
        <f>Z11*D11</f>
        <v/>
      </c>
      <c r="AB11">
        <f>IFERROR(INDEX(Constants!$B$33:$B$39,MATCH(X11,Constants!$A$33:$A$39,0))/100,0)</f>
        <v/>
      </c>
      <c r="AC11">
        <f>IFERROR(IF(AND(INDEX(Ships!$E$5:$E$5,MATCH(INDEX(Fuel!$B$1:$B$16,ROW()),Ships!$B$5:$B$5,0))="Yes",X11&lt;=Constants!$B$15),1-Constants!$B$14/100,1),1)</f>
        <v/>
      </c>
      <c r="AD11">
        <f>IF(AND(INDEX(Fuel!$O$1:$O$16,ROW())="Yes",X11&lt;=Constants!$B$18),0,1)</f>
        <v/>
      </c>
      <c r="AE11" s="18">
        <f>AA11*AB11*AC11*AD11</f>
        <v/>
      </c>
      <c r="AF11">
        <f>IFERROR(INDEX(Prices!$B$5:$B$11,MATCH(X11,Prices!$A$5:$A$11,0)),0)</f>
        <v/>
      </c>
      <c r="AG11" s="18">
        <f>AE11*AF11</f>
        <v/>
      </c>
    </row>
    <row r="12">
      <c r="A12">
        <f>IF(INDEX(Fuel!$B$1:$B$16,ROW())="","",INDEX(Fuel!$B$1:$B$16,ROW()))</f>
        <v/>
      </c>
      <c r="B12">
        <f>IF(INDEX(Fuel!$A$1:$A$16,ROW())="OK",1,0)</f>
        <v/>
      </c>
      <c r="C12">
        <f>IF(B12=1,INDEX(Fuel!$C$1:$C$16,ROW()),0)</f>
        <v/>
      </c>
      <c r="D12">
        <f>IFERROR(INDEX(Constants!$B$27:$B$29,MATCH(INDEX(Fuel!$E$1:$E$16,ROW()),Constants!$A$27:$A$29,0)),0)</f>
        <v/>
      </c>
      <c r="E12">
        <f>IFERROR(IF(AND(INDEX(Ships!$E$5:$E$5,MATCH(INDEX(Fuel!$B$1:$B$16,ROW()),Ships!$B$5:$B$5,0))="Yes",C12&lt;=Constants!$B$15),1-Constants!$B$14/100,1),1)</f>
        <v/>
      </c>
      <c r="F12">
        <f>IFERROR(INDEX(Constants!$B$33:$B$39,MATCH(C12,Constants!$A$33:$A$39,0))/100,0)</f>
        <v/>
      </c>
      <c r="G12">
        <f>IF(B12=1,IF(N(INDEX(Fuel!$I$1:$I$16,ROW()))&gt;0,IFERROR(INDEX(Constants!$B$20:$B$23,MATCH(INDEX(Ships!$F$5:$F$5,MATCH(INDEX(Fuel!$B$1:$B$16,ROW()),Ships!$B$5:$B$5,0)),Constants!$A$20:$A$23,0)),0),0),0)</f>
        <v/>
      </c>
      <c r="H12">
        <f>IF(B12=1,N(INDEX(Fuel!$I$1:$I$16,ROW()))*G12/100,0)</f>
        <v/>
      </c>
      <c r="I12" s="18">
        <f>IF(B12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12*Constants!$E$6,0)</f>
        <v/>
      </c>
      <c r="J12" s="18">
        <f>IF(B12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12*Constants!$E$7+H12,0)</f>
        <v/>
      </c>
      <c r="K12" s="18">
        <f>IF(B12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12*Constants!$E$8,0)</f>
        <v/>
      </c>
      <c r="L12" s="18">
        <f>V12*(I12+IF(C12&gt;=Constants!$B$13,J12*Constants!$B$11+K12*Constants!$B$12,0))</f>
        <v/>
      </c>
      <c r="M12" s="18">
        <f>L12*D12</f>
        <v/>
      </c>
      <c r="N12" s="18">
        <f>M12*F12*E12*W12</f>
        <v/>
      </c>
      <c r="O12">
        <f>IFERROR(INDEX(Prices!$B$5:$B$11,MATCH(C12,Prices!$A$5:$A$11,0)),0)</f>
        <v/>
      </c>
      <c r="P12" s="18">
        <f>N12*O12</f>
        <v/>
      </c>
      <c r="Q12" s="18">
        <f>IF(U12=1,0,IF(INDEX(Fuel!$D$1:$D$16,ROW())="Q1",P12,IF(INDEX(Fuel!$D$1:$D$16,ROW())="",P12/4,0)))</f>
        <v/>
      </c>
      <c r="R12" s="18">
        <f>IF(U12=1,0,IF(INDEX(Fuel!$D$1:$D$16,ROW())="Q2",P12,IF(INDEX(Fuel!$D$1:$D$16,ROW())="",P12/4,0)))</f>
        <v/>
      </c>
      <c r="S12" s="18">
        <f>IF(U12=1,0,IF(INDEX(Fuel!$D$1:$D$16,ROW())="Q3",P12,IF(INDEX(Fuel!$D$1:$D$16,ROW())="",P12/4,0)))</f>
        <v/>
      </c>
      <c r="T12" s="18">
        <f>IF(U12=1,P12,IF(INDEX(Fuel!$D$1:$D$16,ROW())="Q4",P12,IF(INDEX(Fuel!$D$1:$D$16,ROW())="",P12/4,0)))</f>
        <v/>
      </c>
      <c r="U12">
        <f>IF(AND(B12=1,ISNUMBER(INDEX(Fuel!$Q$1:$Q$16,ROW())),N(INDEX(Fuel!$R$1:$R$16,ROW()))&gt;DATE(C12+1,1,1)),1,0)</f>
        <v/>
      </c>
      <c r="V12">
        <f>IF(U12=1,(DATE(C12+1,1,1)-INDEX(Fuel!$Q$1:$Q$16,ROW()))/(INDEX(Fuel!$R$1:$R$16,ROW())-INDEX(Fuel!$Q$1:$Q$16,ROW())),1)</f>
        <v/>
      </c>
      <c r="W12">
        <f>IF(AND(INDEX(Fuel!$O$1:$O$16,ROW())="Yes",C12&lt;=Constants!$B$18),0,1)</f>
        <v/>
      </c>
      <c r="X12">
        <f>IF(U12=1,C12+1,0)</f>
        <v/>
      </c>
      <c r="Y12">
        <f>IF(U12=1,1-V12,0)</f>
        <v/>
      </c>
      <c r="Z12" s="18">
        <f>IF(U12=1,Y12*(I12+IF(X12&gt;=Constants!$B$13,J12*Constants!$B$11+K12*Constants!$B$12,0)),0)</f>
        <v/>
      </c>
      <c r="AA12" s="18">
        <f>Z12*D12</f>
        <v/>
      </c>
      <c r="AB12">
        <f>IFERROR(INDEX(Constants!$B$33:$B$39,MATCH(X12,Constants!$A$33:$A$39,0))/100,0)</f>
        <v/>
      </c>
      <c r="AC12">
        <f>IFERROR(IF(AND(INDEX(Ships!$E$5:$E$5,MATCH(INDEX(Fuel!$B$1:$B$16,ROW()),Ships!$B$5:$B$5,0))="Yes",X12&lt;=Constants!$B$15),1-Constants!$B$14/100,1),1)</f>
        <v/>
      </c>
      <c r="AD12">
        <f>IF(AND(INDEX(Fuel!$O$1:$O$16,ROW())="Yes",X12&lt;=Constants!$B$18),0,1)</f>
        <v/>
      </c>
      <c r="AE12" s="18">
        <f>AA12*AB12*AC12*AD12</f>
        <v/>
      </c>
      <c r="AF12">
        <f>IFERROR(INDEX(Prices!$B$5:$B$11,MATCH(X12,Prices!$A$5:$A$11,0)),0)</f>
        <v/>
      </c>
      <c r="AG12" s="18">
        <f>AE12*AF12</f>
        <v/>
      </c>
    </row>
    <row r="13">
      <c r="A13">
        <f>IF(INDEX(Fuel!$B$1:$B$16,ROW())="","",INDEX(Fuel!$B$1:$B$16,ROW()))</f>
        <v/>
      </c>
      <c r="B13">
        <f>IF(INDEX(Fuel!$A$1:$A$16,ROW())="OK",1,0)</f>
        <v/>
      </c>
      <c r="C13">
        <f>IF(B13=1,INDEX(Fuel!$C$1:$C$16,ROW()),0)</f>
        <v/>
      </c>
      <c r="D13">
        <f>IFERROR(INDEX(Constants!$B$27:$B$29,MATCH(INDEX(Fuel!$E$1:$E$16,ROW()),Constants!$A$27:$A$29,0)),0)</f>
        <v/>
      </c>
      <c r="E13">
        <f>IFERROR(IF(AND(INDEX(Ships!$E$5:$E$5,MATCH(INDEX(Fuel!$B$1:$B$16,ROW()),Ships!$B$5:$B$5,0))="Yes",C13&lt;=Constants!$B$15),1-Constants!$B$14/100,1),1)</f>
        <v/>
      </c>
      <c r="F13">
        <f>IFERROR(INDEX(Constants!$B$33:$B$39,MATCH(C13,Constants!$A$33:$A$39,0))/100,0)</f>
        <v/>
      </c>
      <c r="G13">
        <f>IF(B13=1,IF(N(INDEX(Fuel!$I$1:$I$16,ROW()))&gt;0,IFERROR(INDEX(Constants!$B$20:$B$23,MATCH(INDEX(Ships!$F$5:$F$5,MATCH(INDEX(Fuel!$B$1:$B$16,ROW()),Ships!$B$5:$B$5,0)),Constants!$A$20:$A$23,0)),0),0),0)</f>
        <v/>
      </c>
      <c r="H13">
        <f>IF(B13=1,N(INDEX(Fuel!$I$1:$I$16,ROW()))*G13/100,0)</f>
        <v/>
      </c>
      <c r="I13" s="18">
        <f>IF(B13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13*Constants!$E$6,0)</f>
        <v/>
      </c>
      <c r="J13" s="18">
        <f>IF(B13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13*Constants!$E$7+H13,0)</f>
        <v/>
      </c>
      <c r="K13" s="18">
        <f>IF(B13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13*Constants!$E$8,0)</f>
        <v/>
      </c>
      <c r="L13" s="18">
        <f>V13*(I13+IF(C13&gt;=Constants!$B$13,J13*Constants!$B$11+K13*Constants!$B$12,0))</f>
        <v/>
      </c>
      <c r="M13" s="18">
        <f>L13*D13</f>
        <v/>
      </c>
      <c r="N13" s="18">
        <f>M13*F13*E13*W13</f>
        <v/>
      </c>
      <c r="O13">
        <f>IFERROR(INDEX(Prices!$B$5:$B$11,MATCH(C13,Prices!$A$5:$A$11,0)),0)</f>
        <v/>
      </c>
      <c r="P13" s="18">
        <f>N13*O13</f>
        <v/>
      </c>
      <c r="Q13" s="18">
        <f>IF(U13=1,0,IF(INDEX(Fuel!$D$1:$D$16,ROW())="Q1",P13,IF(INDEX(Fuel!$D$1:$D$16,ROW())="",P13/4,0)))</f>
        <v/>
      </c>
      <c r="R13" s="18">
        <f>IF(U13=1,0,IF(INDEX(Fuel!$D$1:$D$16,ROW())="Q2",P13,IF(INDEX(Fuel!$D$1:$D$16,ROW())="",P13/4,0)))</f>
        <v/>
      </c>
      <c r="S13" s="18">
        <f>IF(U13=1,0,IF(INDEX(Fuel!$D$1:$D$16,ROW())="Q3",P13,IF(INDEX(Fuel!$D$1:$D$16,ROW())="",P13/4,0)))</f>
        <v/>
      </c>
      <c r="T13" s="18">
        <f>IF(U13=1,P13,IF(INDEX(Fuel!$D$1:$D$16,ROW())="Q4",P13,IF(INDEX(Fuel!$D$1:$D$16,ROW())="",P13/4,0)))</f>
        <v/>
      </c>
      <c r="U13">
        <f>IF(AND(B13=1,ISNUMBER(INDEX(Fuel!$Q$1:$Q$16,ROW())),N(INDEX(Fuel!$R$1:$R$16,ROW()))&gt;DATE(C13+1,1,1)),1,0)</f>
        <v/>
      </c>
      <c r="V13">
        <f>IF(U13=1,(DATE(C13+1,1,1)-INDEX(Fuel!$Q$1:$Q$16,ROW()))/(INDEX(Fuel!$R$1:$R$16,ROW())-INDEX(Fuel!$Q$1:$Q$16,ROW())),1)</f>
        <v/>
      </c>
      <c r="W13">
        <f>IF(AND(INDEX(Fuel!$O$1:$O$16,ROW())="Yes",C13&lt;=Constants!$B$18),0,1)</f>
        <v/>
      </c>
      <c r="X13">
        <f>IF(U13=1,C13+1,0)</f>
        <v/>
      </c>
      <c r="Y13">
        <f>IF(U13=1,1-V13,0)</f>
        <v/>
      </c>
      <c r="Z13" s="18">
        <f>IF(U13=1,Y13*(I13+IF(X13&gt;=Constants!$B$13,J13*Constants!$B$11+K13*Constants!$B$12,0)),0)</f>
        <v/>
      </c>
      <c r="AA13" s="18">
        <f>Z13*D13</f>
        <v/>
      </c>
      <c r="AB13">
        <f>IFERROR(INDEX(Constants!$B$33:$B$39,MATCH(X13,Constants!$A$33:$A$39,0))/100,0)</f>
        <v/>
      </c>
      <c r="AC13">
        <f>IFERROR(IF(AND(INDEX(Ships!$E$5:$E$5,MATCH(INDEX(Fuel!$B$1:$B$16,ROW()),Ships!$B$5:$B$5,0))="Yes",X13&lt;=Constants!$B$15),1-Constants!$B$14/100,1),1)</f>
        <v/>
      </c>
      <c r="AD13">
        <f>IF(AND(INDEX(Fuel!$O$1:$O$16,ROW())="Yes",X13&lt;=Constants!$B$18),0,1)</f>
        <v/>
      </c>
      <c r="AE13" s="18">
        <f>AA13*AB13*AC13*AD13</f>
        <v/>
      </c>
      <c r="AF13">
        <f>IFERROR(INDEX(Prices!$B$5:$B$11,MATCH(X13,Prices!$A$5:$A$11,0)),0)</f>
        <v/>
      </c>
      <c r="AG13" s="18">
        <f>AE13*AF13</f>
        <v/>
      </c>
    </row>
    <row r="14">
      <c r="A14">
        <f>IF(INDEX(Fuel!$B$1:$B$16,ROW())="","",INDEX(Fuel!$B$1:$B$16,ROW()))</f>
        <v/>
      </c>
      <c r="B14">
        <f>IF(INDEX(Fuel!$A$1:$A$16,ROW())="OK",1,0)</f>
        <v/>
      </c>
      <c r="C14">
        <f>IF(B14=1,INDEX(Fuel!$C$1:$C$16,ROW()),0)</f>
        <v/>
      </c>
      <c r="D14">
        <f>IFERROR(INDEX(Constants!$B$27:$B$29,MATCH(INDEX(Fuel!$E$1:$E$16,ROW()),Constants!$A$27:$A$29,0)),0)</f>
        <v/>
      </c>
      <c r="E14">
        <f>IFERROR(IF(AND(INDEX(Ships!$E$5:$E$5,MATCH(INDEX(Fuel!$B$1:$B$16,ROW()),Ships!$B$5:$B$5,0))="Yes",C14&lt;=Constants!$B$15),1-Constants!$B$14/100,1),1)</f>
        <v/>
      </c>
      <c r="F14">
        <f>IFERROR(INDEX(Constants!$B$33:$B$39,MATCH(C14,Constants!$A$33:$A$39,0))/100,0)</f>
        <v/>
      </c>
      <c r="G14">
        <f>IF(B14=1,IF(N(INDEX(Fuel!$I$1:$I$16,ROW()))&gt;0,IFERROR(INDEX(Constants!$B$20:$B$23,MATCH(INDEX(Ships!$F$5:$F$5,MATCH(INDEX(Fuel!$B$1:$B$16,ROW()),Ships!$B$5:$B$5,0)),Constants!$A$20:$A$23,0)),0),0),0)</f>
        <v/>
      </c>
      <c r="H14">
        <f>IF(B14=1,N(INDEX(Fuel!$I$1:$I$16,ROW()))*G14/100,0)</f>
        <v/>
      </c>
      <c r="I14" s="18">
        <f>IF(B14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14*Constants!$E$6,0)</f>
        <v/>
      </c>
      <c r="J14" s="18">
        <f>IF(B14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14*Constants!$E$7+H14,0)</f>
        <v/>
      </c>
      <c r="K14" s="18">
        <f>IF(B14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14*Constants!$E$8,0)</f>
        <v/>
      </c>
      <c r="L14" s="18">
        <f>V14*(I14+IF(C14&gt;=Constants!$B$13,J14*Constants!$B$11+K14*Constants!$B$12,0))</f>
        <v/>
      </c>
      <c r="M14" s="18">
        <f>L14*D14</f>
        <v/>
      </c>
      <c r="N14" s="18">
        <f>M14*F14*E14*W14</f>
        <v/>
      </c>
      <c r="O14">
        <f>IFERROR(INDEX(Prices!$B$5:$B$11,MATCH(C14,Prices!$A$5:$A$11,0)),0)</f>
        <v/>
      </c>
      <c r="P14" s="18">
        <f>N14*O14</f>
        <v/>
      </c>
      <c r="Q14" s="18">
        <f>IF(U14=1,0,IF(INDEX(Fuel!$D$1:$D$16,ROW())="Q1",P14,IF(INDEX(Fuel!$D$1:$D$16,ROW())="",P14/4,0)))</f>
        <v/>
      </c>
      <c r="R14" s="18">
        <f>IF(U14=1,0,IF(INDEX(Fuel!$D$1:$D$16,ROW())="Q2",P14,IF(INDEX(Fuel!$D$1:$D$16,ROW())="",P14/4,0)))</f>
        <v/>
      </c>
      <c r="S14" s="18">
        <f>IF(U14=1,0,IF(INDEX(Fuel!$D$1:$D$16,ROW())="Q3",P14,IF(INDEX(Fuel!$D$1:$D$16,ROW())="",P14/4,0)))</f>
        <v/>
      </c>
      <c r="T14" s="18">
        <f>IF(U14=1,P14,IF(INDEX(Fuel!$D$1:$D$16,ROW())="Q4",P14,IF(INDEX(Fuel!$D$1:$D$16,ROW())="",P14/4,0)))</f>
        <v/>
      </c>
      <c r="U14">
        <f>IF(AND(B14=1,ISNUMBER(INDEX(Fuel!$Q$1:$Q$16,ROW())),N(INDEX(Fuel!$R$1:$R$16,ROW()))&gt;DATE(C14+1,1,1)),1,0)</f>
        <v/>
      </c>
      <c r="V14">
        <f>IF(U14=1,(DATE(C14+1,1,1)-INDEX(Fuel!$Q$1:$Q$16,ROW()))/(INDEX(Fuel!$R$1:$R$16,ROW())-INDEX(Fuel!$Q$1:$Q$16,ROW())),1)</f>
        <v/>
      </c>
      <c r="W14">
        <f>IF(AND(INDEX(Fuel!$O$1:$O$16,ROW())="Yes",C14&lt;=Constants!$B$18),0,1)</f>
        <v/>
      </c>
      <c r="X14">
        <f>IF(U14=1,C14+1,0)</f>
        <v/>
      </c>
      <c r="Y14">
        <f>IF(U14=1,1-V14,0)</f>
        <v/>
      </c>
      <c r="Z14" s="18">
        <f>IF(U14=1,Y14*(I14+IF(X14&gt;=Constants!$B$13,J14*Constants!$B$11+K14*Constants!$B$12,0)),0)</f>
        <v/>
      </c>
      <c r="AA14" s="18">
        <f>Z14*D14</f>
        <v/>
      </c>
      <c r="AB14">
        <f>IFERROR(INDEX(Constants!$B$33:$B$39,MATCH(X14,Constants!$A$33:$A$39,0))/100,0)</f>
        <v/>
      </c>
      <c r="AC14">
        <f>IFERROR(IF(AND(INDEX(Ships!$E$5:$E$5,MATCH(INDEX(Fuel!$B$1:$B$16,ROW()),Ships!$B$5:$B$5,0))="Yes",X14&lt;=Constants!$B$15),1-Constants!$B$14/100,1),1)</f>
        <v/>
      </c>
      <c r="AD14">
        <f>IF(AND(INDEX(Fuel!$O$1:$O$16,ROW())="Yes",X14&lt;=Constants!$B$18),0,1)</f>
        <v/>
      </c>
      <c r="AE14" s="18">
        <f>AA14*AB14*AC14*AD14</f>
        <v/>
      </c>
      <c r="AF14">
        <f>IFERROR(INDEX(Prices!$B$5:$B$11,MATCH(X14,Prices!$A$5:$A$11,0)),0)</f>
        <v/>
      </c>
      <c r="AG14" s="18">
        <f>AE14*AF14</f>
        <v/>
      </c>
    </row>
    <row r="15">
      <c r="A15">
        <f>IF(INDEX(Fuel!$B$1:$B$16,ROW())="","",INDEX(Fuel!$B$1:$B$16,ROW()))</f>
        <v/>
      </c>
      <c r="B15">
        <f>IF(INDEX(Fuel!$A$1:$A$16,ROW())="OK",1,0)</f>
        <v/>
      </c>
      <c r="C15">
        <f>IF(B15=1,INDEX(Fuel!$C$1:$C$16,ROW()),0)</f>
        <v/>
      </c>
      <c r="D15">
        <f>IFERROR(INDEX(Constants!$B$27:$B$29,MATCH(INDEX(Fuel!$E$1:$E$16,ROW()),Constants!$A$27:$A$29,0)),0)</f>
        <v/>
      </c>
      <c r="E15">
        <f>IFERROR(IF(AND(INDEX(Ships!$E$5:$E$5,MATCH(INDEX(Fuel!$B$1:$B$16,ROW()),Ships!$B$5:$B$5,0))="Yes",C15&lt;=Constants!$B$15),1-Constants!$B$14/100,1),1)</f>
        <v/>
      </c>
      <c r="F15">
        <f>IFERROR(INDEX(Constants!$B$33:$B$39,MATCH(C15,Constants!$A$33:$A$39,0))/100,0)</f>
        <v/>
      </c>
      <c r="G15">
        <f>IF(B15=1,IF(N(INDEX(Fuel!$I$1:$I$16,ROW()))&gt;0,IFERROR(INDEX(Constants!$B$20:$B$23,MATCH(INDEX(Ships!$F$5:$F$5,MATCH(INDEX(Fuel!$B$1:$B$16,ROW()),Ships!$B$5:$B$5,0)),Constants!$A$20:$A$23,0)),0),0),0)</f>
        <v/>
      </c>
      <c r="H15">
        <f>IF(B15=1,N(INDEX(Fuel!$I$1:$I$16,ROW()))*G15/100,0)</f>
        <v/>
      </c>
      <c r="I15" s="18">
        <f>IF(B15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15*Constants!$E$6,0)</f>
        <v/>
      </c>
      <c r="J15" s="18">
        <f>IF(B15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15*Constants!$E$7+H15,0)</f>
        <v/>
      </c>
      <c r="K15" s="18">
        <f>IF(B15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15*Constants!$E$8,0)</f>
        <v/>
      </c>
      <c r="L15" s="18">
        <f>V15*(I15+IF(C15&gt;=Constants!$B$13,J15*Constants!$B$11+K15*Constants!$B$12,0))</f>
        <v/>
      </c>
      <c r="M15" s="18">
        <f>L15*D15</f>
        <v/>
      </c>
      <c r="N15" s="18">
        <f>M15*F15*E15*W15</f>
        <v/>
      </c>
      <c r="O15">
        <f>IFERROR(INDEX(Prices!$B$5:$B$11,MATCH(C15,Prices!$A$5:$A$11,0)),0)</f>
        <v/>
      </c>
      <c r="P15" s="18">
        <f>N15*O15</f>
        <v/>
      </c>
      <c r="Q15" s="18">
        <f>IF(U15=1,0,IF(INDEX(Fuel!$D$1:$D$16,ROW())="Q1",P15,IF(INDEX(Fuel!$D$1:$D$16,ROW())="",P15/4,0)))</f>
        <v/>
      </c>
      <c r="R15" s="18">
        <f>IF(U15=1,0,IF(INDEX(Fuel!$D$1:$D$16,ROW())="Q2",P15,IF(INDEX(Fuel!$D$1:$D$16,ROW())="",P15/4,0)))</f>
        <v/>
      </c>
      <c r="S15" s="18">
        <f>IF(U15=1,0,IF(INDEX(Fuel!$D$1:$D$16,ROW())="Q3",P15,IF(INDEX(Fuel!$D$1:$D$16,ROW())="",P15/4,0)))</f>
        <v/>
      </c>
      <c r="T15" s="18">
        <f>IF(U15=1,P15,IF(INDEX(Fuel!$D$1:$D$16,ROW())="Q4",P15,IF(INDEX(Fuel!$D$1:$D$16,ROW())="",P15/4,0)))</f>
        <v/>
      </c>
      <c r="U15">
        <f>IF(AND(B15=1,ISNUMBER(INDEX(Fuel!$Q$1:$Q$16,ROW())),N(INDEX(Fuel!$R$1:$R$16,ROW()))&gt;DATE(C15+1,1,1)),1,0)</f>
        <v/>
      </c>
      <c r="V15">
        <f>IF(U15=1,(DATE(C15+1,1,1)-INDEX(Fuel!$Q$1:$Q$16,ROW()))/(INDEX(Fuel!$R$1:$R$16,ROW())-INDEX(Fuel!$Q$1:$Q$16,ROW())),1)</f>
        <v/>
      </c>
      <c r="W15">
        <f>IF(AND(INDEX(Fuel!$O$1:$O$16,ROW())="Yes",C15&lt;=Constants!$B$18),0,1)</f>
        <v/>
      </c>
      <c r="X15">
        <f>IF(U15=1,C15+1,0)</f>
        <v/>
      </c>
      <c r="Y15">
        <f>IF(U15=1,1-V15,0)</f>
        <v/>
      </c>
      <c r="Z15" s="18">
        <f>IF(U15=1,Y15*(I15+IF(X15&gt;=Constants!$B$13,J15*Constants!$B$11+K15*Constants!$B$12,0)),0)</f>
        <v/>
      </c>
      <c r="AA15" s="18">
        <f>Z15*D15</f>
        <v/>
      </c>
      <c r="AB15">
        <f>IFERROR(INDEX(Constants!$B$33:$B$39,MATCH(X15,Constants!$A$33:$A$39,0))/100,0)</f>
        <v/>
      </c>
      <c r="AC15">
        <f>IFERROR(IF(AND(INDEX(Ships!$E$5:$E$5,MATCH(INDEX(Fuel!$B$1:$B$16,ROW()),Ships!$B$5:$B$5,0))="Yes",X15&lt;=Constants!$B$15),1-Constants!$B$14/100,1),1)</f>
        <v/>
      </c>
      <c r="AD15">
        <f>IF(AND(INDEX(Fuel!$O$1:$O$16,ROW())="Yes",X15&lt;=Constants!$B$18),0,1)</f>
        <v/>
      </c>
      <c r="AE15" s="18">
        <f>AA15*AB15*AC15*AD15</f>
        <v/>
      </c>
      <c r="AF15">
        <f>IFERROR(INDEX(Prices!$B$5:$B$11,MATCH(X15,Prices!$A$5:$A$11,0)),0)</f>
        <v/>
      </c>
      <c r="AG15" s="18">
        <f>AE15*AF15</f>
        <v/>
      </c>
    </row>
    <row r="16">
      <c r="A16">
        <f>IF(INDEX(Fuel!$B$1:$B$16,ROW())="","",INDEX(Fuel!$B$1:$B$16,ROW()))</f>
        <v/>
      </c>
      <c r="B16">
        <f>IF(INDEX(Fuel!$A$1:$A$16,ROW())="OK",1,0)</f>
        <v/>
      </c>
      <c r="C16">
        <f>IF(B16=1,INDEX(Fuel!$C$1:$C$16,ROW()),0)</f>
        <v/>
      </c>
      <c r="D16">
        <f>IFERROR(INDEX(Constants!$B$27:$B$29,MATCH(INDEX(Fuel!$E$1:$E$16,ROW()),Constants!$A$27:$A$29,0)),0)</f>
        <v/>
      </c>
      <c r="E16">
        <f>IFERROR(IF(AND(INDEX(Ships!$E$5:$E$5,MATCH(INDEX(Fuel!$B$1:$B$16,ROW()),Ships!$B$5:$B$5,0))="Yes",C16&lt;=Constants!$B$15),1-Constants!$B$14/100,1),1)</f>
        <v/>
      </c>
      <c r="F16">
        <f>IFERROR(INDEX(Constants!$B$33:$B$39,MATCH(C16,Constants!$A$33:$A$39,0))/100,0)</f>
        <v/>
      </c>
      <c r="G16">
        <f>IF(B16=1,IF(N(INDEX(Fuel!$I$1:$I$16,ROW()))&gt;0,IFERROR(INDEX(Constants!$B$20:$B$23,MATCH(INDEX(Ships!$F$5:$F$5,MATCH(INDEX(Fuel!$B$1:$B$16,ROW()),Ships!$B$5:$B$5,0)),Constants!$A$20:$A$23,0)),0),0),0)</f>
        <v/>
      </c>
      <c r="H16">
        <f>IF(B16=1,N(INDEX(Fuel!$I$1:$I$16,ROW()))*G16/100,0)</f>
        <v/>
      </c>
      <c r="I16" s="18">
        <f>IF(B16=1,N(INDEX(Fuel!$F$1:$F$16,ROW()))*Constants!$B$6+N(INDEX(Fuel!$G$1:$G$16,ROW()))*Constants!$C$6+N(INDEX(Fuel!$H$1:$H$16,ROW()))*Constants!$D$6+N(INDEX(Fuel!$I$1:$I$16,ROW()))*Constants!$E$6+N(INDEX(Fuel!$J$1:$J$16,ROW()))*Constants!$F$6+N(INDEX(Fuel!$K$1:$K$16,ROW()))*Constants!$G$6+N(INDEX(Fuel!$L$1:$L$16,ROW()))*Constants!$H$6-H16*Constants!$E$6,0)</f>
        <v/>
      </c>
      <c r="J16" s="18">
        <f>IF(B16=1,N(INDEX(Fuel!$F$1:$F$16,ROW()))*Constants!$B$7+N(INDEX(Fuel!$G$1:$G$16,ROW()))*Constants!$C$7+N(INDEX(Fuel!$H$1:$H$16,ROW()))*Constants!$D$7+N(INDEX(Fuel!$I$1:$I$16,ROW()))*Constants!$E$7+N(INDEX(Fuel!$J$1:$J$16,ROW()))*Constants!$F$7+N(INDEX(Fuel!$K$1:$K$16,ROW()))*Constants!$G$7+N(INDEX(Fuel!$L$1:$L$16,ROW()))*Constants!$H$7-H16*Constants!$E$7+H16,0)</f>
        <v/>
      </c>
      <c r="K16" s="18">
        <f>IF(B16=1,N(INDEX(Fuel!$F$1:$F$16,ROW()))*Constants!$B$8+N(INDEX(Fuel!$G$1:$G$16,ROW()))*Constants!$C$8+N(INDEX(Fuel!$H$1:$H$16,ROW()))*Constants!$D$8+N(INDEX(Fuel!$I$1:$I$16,ROW()))*Constants!$E$8+N(INDEX(Fuel!$J$1:$J$16,ROW()))*Constants!$F$8+N(INDEX(Fuel!$K$1:$K$16,ROW()))*Constants!$G$8+N(INDEX(Fuel!$L$1:$L$16,ROW()))*Constants!$H$8-H16*Constants!$E$8,0)</f>
        <v/>
      </c>
      <c r="L16" s="18">
        <f>V16*(I16+IF(C16&gt;=Constants!$B$13,J16*Constants!$B$11+K16*Constants!$B$12,0))</f>
        <v/>
      </c>
      <c r="M16" s="18">
        <f>L16*D16</f>
        <v/>
      </c>
      <c r="N16" s="18">
        <f>M16*F16*E16*W16</f>
        <v/>
      </c>
      <c r="O16">
        <f>IFERROR(INDEX(Prices!$B$5:$B$11,MATCH(C16,Prices!$A$5:$A$11,0)),0)</f>
        <v/>
      </c>
      <c r="P16" s="18">
        <f>N16*O16</f>
        <v/>
      </c>
      <c r="Q16" s="18">
        <f>IF(U16=1,0,IF(INDEX(Fuel!$D$1:$D$16,ROW())="Q1",P16,IF(INDEX(Fuel!$D$1:$D$16,ROW())="",P16/4,0)))</f>
        <v/>
      </c>
      <c r="R16" s="18">
        <f>IF(U16=1,0,IF(INDEX(Fuel!$D$1:$D$16,ROW())="Q2",P16,IF(INDEX(Fuel!$D$1:$D$16,ROW())="",P16/4,0)))</f>
        <v/>
      </c>
      <c r="S16" s="18">
        <f>IF(U16=1,0,IF(INDEX(Fuel!$D$1:$D$16,ROW())="Q3",P16,IF(INDEX(Fuel!$D$1:$D$16,ROW())="",P16/4,0)))</f>
        <v/>
      </c>
      <c r="T16" s="18">
        <f>IF(U16=1,P16,IF(INDEX(Fuel!$D$1:$D$16,ROW())="Q4",P16,IF(INDEX(Fuel!$D$1:$D$16,ROW())="",P16/4,0)))</f>
        <v/>
      </c>
      <c r="U16">
        <f>IF(AND(B16=1,ISNUMBER(INDEX(Fuel!$Q$1:$Q$16,ROW())),N(INDEX(Fuel!$R$1:$R$16,ROW()))&gt;DATE(C16+1,1,1)),1,0)</f>
        <v/>
      </c>
      <c r="V16">
        <f>IF(U16=1,(DATE(C16+1,1,1)-INDEX(Fuel!$Q$1:$Q$16,ROW()))/(INDEX(Fuel!$R$1:$R$16,ROW())-INDEX(Fuel!$Q$1:$Q$16,ROW())),1)</f>
        <v/>
      </c>
      <c r="W16">
        <f>IF(AND(INDEX(Fuel!$O$1:$O$16,ROW())="Yes",C16&lt;=Constants!$B$18),0,1)</f>
        <v/>
      </c>
      <c r="X16">
        <f>IF(U16=1,C16+1,0)</f>
        <v/>
      </c>
      <c r="Y16">
        <f>IF(U16=1,1-V16,0)</f>
        <v/>
      </c>
      <c r="Z16" s="18">
        <f>IF(U16=1,Y16*(I16+IF(X16&gt;=Constants!$B$13,J16*Constants!$B$11+K16*Constants!$B$12,0)),0)</f>
        <v/>
      </c>
      <c r="AA16" s="18">
        <f>Z16*D16</f>
        <v/>
      </c>
      <c r="AB16">
        <f>IFERROR(INDEX(Constants!$B$33:$B$39,MATCH(X16,Constants!$A$33:$A$39,0))/100,0)</f>
        <v/>
      </c>
      <c r="AC16">
        <f>IFERROR(IF(AND(INDEX(Ships!$E$5:$E$5,MATCH(INDEX(Fuel!$B$1:$B$16,ROW()),Ships!$B$5:$B$5,0))="Yes",X16&lt;=Constants!$B$15),1-Constants!$B$14/100,1),1)</f>
        <v/>
      </c>
      <c r="AD16">
        <f>IF(AND(INDEX(Fuel!$O$1:$O$16,ROW())="Yes",X16&lt;=Constants!$B$18),0,1)</f>
        <v/>
      </c>
      <c r="AE16" s="18">
        <f>AA16*AB16*AC16*AD16</f>
        <v/>
      </c>
      <c r="AF16">
        <f>IFERROR(INDEX(Prices!$B$5:$B$11,MATCH(X16,Prices!$A$5:$A$11,0)),0)</f>
        <v/>
      </c>
      <c r="AG16" s="18">
        <f>AE16*AF16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6" t="inlineStr">
        <is>
          <t>Regulatory constants (locked)</t>
        </is>
      </c>
    </row>
    <row r="2">
      <c r="A2" s="8" t="inlineStr">
        <is>
          <t>Values from src/lib/constants/ets.ts on vesselvector.com; checked against the legal texts. Rules as of 9 October 2026.</t>
        </is>
      </c>
    </row>
    <row r="4">
      <c r="A4" s="9" t="inlineStr">
        <is>
          <t>Default emission factors (t per t fuel, tank-to-wake)</t>
        </is>
      </c>
    </row>
    <row r="5" ht="45" customHeight="1">
      <c r="A5" s="9" t="inlineStr">
        <is>
          <t>Gas</t>
        </is>
      </c>
      <c r="B5" s="24" t="inlineStr">
        <is>
          <t>HFO (ISO 8217 RME–RMK)</t>
        </is>
      </c>
      <c r="C5" s="24" t="inlineStr">
        <is>
          <t>LFO (ISO 8217 RMA–RMD)</t>
        </is>
      </c>
      <c r="D5" s="24" t="inlineStr">
        <is>
          <t>MDO / MGO (ISO 8217 DMX–DMB)</t>
        </is>
      </c>
      <c r="E5" s="24" t="inlineStr">
        <is>
          <t>LNG</t>
        </is>
      </c>
      <c r="F5" s="24" t="inlineStr">
        <is>
          <t>LPG (butane)</t>
        </is>
      </c>
      <c r="G5" s="24" t="inlineStr">
        <is>
          <t>LPG (propane)</t>
        </is>
      </c>
      <c r="H5" s="24" t="inlineStr">
        <is>
          <t>Methanol (fossil)</t>
        </is>
      </c>
    </row>
    <row r="6">
      <c r="A6" t="inlineStr">
        <is>
          <t>CO₂</t>
        </is>
      </c>
      <c r="B6" t="n">
        <v>3.114</v>
      </c>
      <c r="C6" t="n">
        <v>3.151</v>
      </c>
      <c r="D6" t="n">
        <v>3.206</v>
      </c>
      <c r="E6" t="n">
        <v>2.75</v>
      </c>
      <c r="F6" t="n">
        <v>3.03</v>
      </c>
      <c r="G6" t="n">
        <v>3</v>
      </c>
      <c r="H6" t="n">
        <v>1.375</v>
      </c>
    </row>
    <row r="7">
      <c r="A7" t="inlineStr">
        <is>
          <t>CH₄</t>
        </is>
      </c>
      <c r="B7" t="n">
        <v>5e-05</v>
      </c>
      <c r="C7" t="n">
        <v>5e-05</v>
      </c>
      <c r="D7" t="n">
        <v>5e-05</v>
      </c>
      <c r="E7" t="n">
        <v>0</v>
      </c>
      <c r="F7" t="n">
        <v>5e-05</v>
      </c>
      <c r="G7" t="n">
        <v>5e-05</v>
      </c>
      <c r="H7" t="n">
        <v>5e-05</v>
      </c>
    </row>
    <row r="8">
      <c r="A8" t="inlineStr">
        <is>
          <t>N₂O</t>
        </is>
      </c>
      <c r="B8" t="n">
        <v>0.00018</v>
      </c>
      <c r="C8" t="n">
        <v>0.00018</v>
      </c>
      <c r="D8" t="n">
        <v>0.00018</v>
      </c>
      <c r="E8" t="n">
        <v>0.00011</v>
      </c>
      <c r="F8" t="n">
        <v>0.00018</v>
      </c>
      <c r="G8" t="n">
        <v>0.00018</v>
      </c>
      <c r="H8" t="n">
        <v>0.00018</v>
      </c>
    </row>
    <row r="9">
      <c r="A9" s="8" t="inlineStr">
        <is>
          <t>Source: Regulation (EU) 2015/757 Annex I Part A as replaced by Delegated Regulation (EU) 2023/2776. Where the table says TBM (LPG, methanol CH₄/N₂O), the highest default of the fossil fuel class is used.</t>
        </is>
      </c>
    </row>
    <row r="11">
      <c r="A11" t="inlineStr">
        <is>
          <t>GWP CH₄ (100 years)</t>
        </is>
      </c>
      <c r="B11" t="n">
        <v>28</v>
      </c>
      <c r="C11" s="8" t="inlineStr">
        <is>
          <t>Delegated Regulation (EU) 2020/1044 Annex</t>
        </is>
      </c>
    </row>
    <row r="12">
      <c r="A12" t="inlineStr">
        <is>
          <t>GWP N₂O (100 years)</t>
        </is>
      </c>
      <c r="B12" t="n">
        <v>265</v>
      </c>
      <c r="C12" s="8" t="inlineStr">
        <is>
          <t>Delegated Regulation (EU) 2020/1044 Annex</t>
        </is>
      </c>
    </row>
    <row r="13">
      <c r="A13" t="inlineStr">
        <is>
          <t>CH₄ and N₂O count from emission year</t>
        </is>
      </c>
      <c r="B13" t="n">
        <v>2026</v>
      </c>
      <c r="C13" s="8" t="inlineStr">
        <is>
          <t>Directive 2003/87/EC Annex I, maritime row (Directive (EU) 2023/959)</t>
        </is>
      </c>
    </row>
    <row r="14">
      <c r="A14" t="inlineStr">
        <is>
          <t>Ice class IA / IA Super: fewer allowances (%)</t>
        </is>
      </c>
      <c r="B14" t="n">
        <v>5</v>
      </c>
      <c r="C14" s="8" t="inlineStr">
        <is>
          <t>Directive 2003/87/EC Art. 12(3-e)</t>
        </is>
      </c>
    </row>
    <row r="15">
      <c r="A15" t="inlineStr">
        <is>
          <t>Ice class reduction: last emission year</t>
        </is>
      </c>
      <c r="B15" t="n">
        <v>2030</v>
      </c>
      <c r="C15" s="8" t="inlineStr">
        <is>
          <t>Directive 2003/87/EC Art. 12(3-e)</t>
        </is>
      </c>
    </row>
    <row r="16">
      <c r="A16" t="inlineStr">
        <is>
          <t>Minimum gross tonnage</t>
        </is>
      </c>
      <c r="B16" t="n">
        <v>5000</v>
      </c>
      <c r="C16" s="8" t="inlineStr">
        <is>
          <t>Regulation (EU) 2015/757 Art. 2(1) (Regulation (EU) 2023/957)</t>
        </is>
      </c>
    </row>
    <row r="17">
      <c r="A17" t="inlineStr">
        <is>
          <t>Surrender deadline (following year)</t>
        </is>
      </c>
      <c r="B17" t="inlineStr">
        <is>
          <t>30 September</t>
        </is>
      </c>
      <c r="C17" s="8" t="inlineStr">
        <is>
          <t>Directive 2003/87/EC Art. 12(3)</t>
        </is>
      </c>
    </row>
    <row r="18">
      <c r="A18" t="inlineStr">
        <is>
          <t>Outermost region: no allowances until year</t>
        </is>
      </c>
      <c r="B18" t="n">
        <v>2030</v>
      </c>
      <c r="C18" s="8" t="inlineStr">
        <is>
          <t>Directive 2003/87/EC Art. 12(3-b)</t>
        </is>
      </c>
    </row>
    <row r="19">
      <c r="A19" s="9" t="inlineStr">
        <is>
          <t>LNG methane slip (% of LNG used)</t>
        </is>
      </c>
    </row>
    <row r="20">
      <c r="A20" t="inlineStr">
        <is>
          <t>LNG Otto, dual fuel medium speed</t>
        </is>
      </c>
      <c r="B20" t="n">
        <v>3.1</v>
      </c>
    </row>
    <row r="21">
      <c r="A21" t="inlineStr">
        <is>
          <t>LNG Otto, dual fuel slow speed</t>
        </is>
      </c>
      <c r="B21" t="n">
        <v>1.7</v>
      </c>
    </row>
    <row r="22">
      <c r="A22" t="inlineStr">
        <is>
          <t>LNG Diesel, dual fuel slow speed</t>
        </is>
      </c>
      <c r="B22" t="n">
        <v>0.2</v>
      </c>
    </row>
    <row r="23">
      <c r="A23" t="inlineStr">
        <is>
          <t>Lean-burn spark-ignited (LBSI)</t>
        </is>
      </c>
      <c r="B23" t="n">
        <v>2.6</v>
      </c>
    </row>
    <row r="24">
      <c r="C24" s="8" t="inlineStr">
        <is>
          <t>Regulation (EU) 2015/757 Annex I Part A, column 6 (2023/2776)</t>
        </is>
      </c>
    </row>
    <row r="26">
      <c r="A26" s="9" t="inlineStr">
        <is>
          <t>Share of emissions in scope</t>
        </is>
      </c>
    </row>
    <row r="27">
      <c r="A27" t="inlineStr">
        <is>
          <t>Voyage between EU/EEA ports</t>
        </is>
      </c>
      <c r="B27" t="n">
        <v>1</v>
      </c>
    </row>
    <row r="28">
      <c r="A28" t="inlineStr">
        <is>
          <t>Voyage to or from a non-EU/EEA port</t>
        </is>
      </c>
      <c r="B28" t="n">
        <v>0.5</v>
      </c>
    </row>
    <row r="29">
      <c r="A29" t="inlineStr">
        <is>
          <t>At berth in an EU/EEA port</t>
        </is>
      </c>
      <c r="B29" t="n">
        <v>1</v>
      </c>
    </row>
    <row r="30">
      <c r="C30" s="8" t="inlineStr">
        <is>
          <t>Directive 2003/87/EC Art. 3ga(1)</t>
        </is>
      </c>
    </row>
    <row r="32">
      <c r="A32" s="9" t="inlineStr">
        <is>
          <t>Phase-in: % of emissions to surrender</t>
        </is>
      </c>
      <c r="E32" s="9" t="inlineStr">
        <is>
          <t>Quarters</t>
        </is>
      </c>
      <c r="G32" s="9" t="inlineStr">
        <is>
          <t>Ship types (CII)</t>
        </is>
      </c>
      <c r="I32" s="9" t="inlineStr">
        <is>
          <t>Yes / No</t>
        </is>
      </c>
    </row>
    <row r="33">
      <c r="A33" t="n">
        <v>2024</v>
      </c>
      <c r="B33" t="n">
        <v>40</v>
      </c>
      <c r="E33" t="inlineStr">
        <is>
          <t>Q1</t>
        </is>
      </c>
      <c r="G33" t="inlineStr">
        <is>
          <t>Bulk carrier</t>
        </is>
      </c>
      <c r="I33" t="inlineStr">
        <is>
          <t>Yes</t>
        </is>
      </c>
    </row>
    <row r="34">
      <c r="A34" t="n">
        <v>2025</v>
      </c>
      <c r="B34" t="n">
        <v>70</v>
      </c>
      <c r="E34" t="inlineStr">
        <is>
          <t>Q2</t>
        </is>
      </c>
      <c r="G34" t="inlineStr">
        <is>
          <t>Gas carrier</t>
        </is>
      </c>
      <c r="I34" t="inlineStr">
        <is>
          <t>No</t>
        </is>
      </c>
    </row>
    <row r="35">
      <c r="A35" t="n">
        <v>2026</v>
      </c>
      <c r="B35" t="n">
        <v>100</v>
      </c>
      <c r="E35" t="inlineStr">
        <is>
          <t>Q3</t>
        </is>
      </c>
      <c r="G35" t="inlineStr">
        <is>
          <t>Tanker</t>
        </is>
      </c>
    </row>
    <row r="36">
      <c r="A36" t="n">
        <v>2027</v>
      </c>
      <c r="B36" t="n">
        <v>100</v>
      </c>
      <c r="E36" t="inlineStr">
        <is>
          <t>Q4</t>
        </is>
      </c>
      <c r="G36" t="inlineStr">
        <is>
          <t>Container ship</t>
        </is>
      </c>
    </row>
    <row r="37">
      <c r="A37" t="n">
        <v>2028</v>
      </c>
      <c r="B37" t="n">
        <v>100</v>
      </c>
      <c r="G37" t="inlineStr">
        <is>
          <t>General cargo ship</t>
        </is>
      </c>
    </row>
    <row r="38">
      <c r="A38" t="n">
        <v>2029</v>
      </c>
      <c r="B38" t="n">
        <v>100</v>
      </c>
      <c r="G38" t="inlineStr">
        <is>
          <t>Refrigerated cargo carrier</t>
        </is>
      </c>
    </row>
    <row r="39">
      <c r="A39" t="n">
        <v>2030</v>
      </c>
      <c r="B39" t="n">
        <v>100</v>
      </c>
      <c r="G39" t="inlineStr">
        <is>
          <t>Combination carrier</t>
        </is>
      </c>
    </row>
    <row r="40">
      <c r="C40" s="8" t="inlineStr">
        <is>
          <t>Directive 2003/87/EC Art. 3gb</t>
        </is>
      </c>
      <c r="G40" t="inlineStr">
        <is>
          <t>LNG carrier</t>
        </is>
      </c>
    </row>
    <row r="41">
      <c r="G41" t="inlineStr">
        <is>
          <t>Ro-ro cargo ship (vehicle carrier)</t>
        </is>
      </c>
    </row>
    <row r="42">
      <c r="G42" t="inlineStr">
        <is>
          <t>Ro-ro cargo ship</t>
        </is>
      </c>
    </row>
    <row r="43">
      <c r="G43" t="inlineStr">
        <is>
          <t>Ro-ro passenger ship</t>
        </is>
      </c>
    </row>
    <row r="44">
      <c r="G44" t="inlineStr">
        <is>
          <t>Ro-ro passenger ship — high-speed craft (SOLAS chapter X)</t>
        </is>
      </c>
    </row>
    <row r="45">
      <c r="G45" t="inlineStr">
        <is>
          <t>Cruise passenger ship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70" customWidth="1" min="3" max="3"/>
    <col width="40" customWidth="1" min="4" max="4"/>
  </cols>
  <sheetData>
    <row r="1">
      <c r="A1" s="6" t="inlineStr">
        <is>
          <t>Changelog</t>
        </is>
      </c>
    </row>
    <row r="4" ht="45" customHeight="1">
      <c r="A4" s="11" t="inlineStr">
        <is>
          <t>Version</t>
        </is>
      </c>
      <c r="B4" s="11" t="inlineStr">
        <is>
          <t>Date</t>
        </is>
      </c>
      <c r="C4" s="11" t="inlineStr">
        <is>
          <t>Change</t>
        </is>
      </c>
      <c r="D4" s="11" t="inlineStr">
        <is>
          <t>Old value → new value</t>
        </is>
      </c>
    </row>
    <row r="5">
      <c r="A5" s="25" t="n">
        <v>2027.1</v>
      </c>
      <c r="B5" t="inlineStr">
        <is>
          <t>9 October 2026</t>
        </is>
      </c>
      <c r="C5" t="inlineStr">
        <is>
          <t>First version.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VesselVector</dc:creator>
  <dcterms:created xsi:type="dcterms:W3CDTF">2026-10-15T01:52:38Z</dcterms:created>
  <dcterms:modified xsi:type="dcterms:W3CDTF">2026-10-15T01:52:38Z</dcterms:modified>
</cp:coreProperties>
</file>